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X:\04 OEF\25 OEF ANB\01 NYE SELSKAP\01 PROSJEKT\Espen\SELVAAG BOLIG\SKÅRERBYEN BT5 BT6\Budsjett\"/>
    </mc:Choice>
  </mc:AlternateContent>
  <xr:revisionPtr revIDLastSave="0" documentId="13_ncr:1_{5FAF079F-7378-4A5A-801E-6AA6EEC447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iftsbudsjett" sheetId="1" r:id="rId1"/>
    <sheet name="Areal" sheetId="4" r:id="rId2"/>
  </sheets>
  <definedNames>
    <definedName name="Beginning_Balance">-FV(Interest_Rate/12,Payment_Number-1,-Monthly_Payment,Loan_Amount)</definedName>
    <definedName name="Ending_Balance">-FV(Interest_Rate/12,Payment_Number,-Monthly_Payment,Loan_Amount)</definedName>
    <definedName name="Full_Print">#REF!</definedName>
    <definedName name="Header_Row">ROW(#REF!)</definedName>
    <definedName name="Header_Row_Back">ROW(#REF!)</definedName>
    <definedName name="Interest">-IPMT(Interest_Rate/12,Payment_Number,Number_of_Payments,Loan_Amount)</definedName>
    <definedName name="Interest_Rate">#REF!</definedName>
    <definedName name="Last_Row">IF(Values_Entered,Header_Row+Number_of_Payments,Header_Row)</definedName>
    <definedName name="Loan_Amount">#REF!</definedName>
    <definedName name="Loan_Not_Paid">IF(Payment_Number&lt;=Number_of_Payments,1,0)</definedName>
    <definedName name="Loan_Start">#REF!</definedName>
    <definedName name="Loan_Years">#REF!</definedName>
    <definedName name="Lånekalkulator">-IPMT(Interest_Rate/12,Payment_Number,Number_of_Payments,Loan_Amount)</definedName>
    <definedName name="Monthly_Payment">-PMT(Interest_Rate/12,Number_of_Payments,Loan_Amount)</definedName>
    <definedName name="Number_of_Payments">#REF!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Total_Cost">#REF!</definedName>
    <definedName name="Total_Interest">#REF!</definedName>
    <definedName name="_xlnm.Print_Area" localSheetId="0">Driftsbudsjett!$A$1:$H$116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4" i="1" l="1"/>
  <c r="D90" i="1" l="1"/>
  <c r="F94" i="1" l="1"/>
  <c r="E94" i="1"/>
  <c r="C7" i="1"/>
  <c r="F92" i="1" l="1"/>
  <c r="F29" i="1" l="1"/>
  <c r="D7" i="1" l="1"/>
  <c r="C49" i="1" l="1"/>
  <c r="D49" i="1" l="1"/>
  <c r="C48" i="1"/>
  <c r="F14" i="1"/>
  <c r="C9" i="1" l="1"/>
  <c r="E9" i="1" s="1"/>
  <c r="C6" i="1"/>
  <c r="D6" i="1" s="1"/>
  <c r="F48" i="1"/>
  <c r="F41" i="1"/>
  <c r="F71" i="1"/>
  <c r="F74" i="1"/>
  <c r="F21" i="1"/>
  <c r="F23" i="1"/>
  <c r="F25" i="1"/>
  <c r="F39" i="1"/>
  <c r="F43" i="1"/>
  <c r="F51" i="1"/>
  <c r="F56" i="1"/>
  <c r="F19" i="1"/>
  <c r="D87" i="1"/>
  <c r="C87" i="1"/>
  <c r="B87" i="1"/>
  <c r="E65" i="1" l="1"/>
  <c r="D26" i="1"/>
  <c r="E64" i="1"/>
  <c r="D24" i="1"/>
  <c r="E26" i="1"/>
  <c r="D22" i="1"/>
  <c r="E24" i="1"/>
  <c r="D20" i="1"/>
  <c r="E22" i="1"/>
  <c r="E20" i="1"/>
  <c r="D65" i="1"/>
  <c r="D64" i="1"/>
  <c r="F93" i="1"/>
  <c r="G83" i="1"/>
  <c r="D28" i="1" s="1"/>
  <c r="G84" i="1"/>
  <c r="E72" i="1" s="1"/>
  <c r="F76" i="1"/>
  <c r="D30" i="1"/>
  <c r="D72" i="1" l="1"/>
  <c r="D40" i="1"/>
  <c r="C11" i="1"/>
  <c r="D41" i="1"/>
  <c r="E41" i="1"/>
  <c r="E54" i="1"/>
  <c r="F54" i="1"/>
  <c r="D62" i="1"/>
  <c r="D60" i="1"/>
  <c r="D45" i="1"/>
  <c r="D47" i="1"/>
  <c r="D46" i="1"/>
  <c r="D44" i="1"/>
  <c r="D37" i="1"/>
  <c r="D34" i="1"/>
  <c r="D33" i="1"/>
  <c r="E43" i="1"/>
  <c r="E74" i="1"/>
  <c r="C10" i="1"/>
  <c r="C38" i="1" s="1"/>
  <c r="F66" i="1" l="1"/>
  <c r="D43" i="1"/>
  <c r="F10" i="1"/>
  <c r="C5" i="1"/>
  <c r="C8" i="1"/>
  <c r="E8" i="1" s="1"/>
  <c r="C29" i="1"/>
  <c r="C43" i="1"/>
  <c r="C56" i="1"/>
  <c r="C12" i="1"/>
  <c r="E12" i="1" s="1"/>
  <c r="E53" i="1" s="1"/>
  <c r="C13" i="1"/>
  <c r="C19" i="1"/>
  <c r="C21" i="1"/>
  <c r="C23" i="1"/>
  <c r="C25" i="1"/>
  <c r="C27" i="1"/>
  <c r="C39" i="1"/>
  <c r="C14" i="1"/>
  <c r="C71" i="1"/>
  <c r="C74" i="1"/>
  <c r="D14" i="1"/>
  <c r="E14" i="1"/>
  <c r="C41" i="1"/>
  <c r="D13" i="1" l="1"/>
  <c r="C55" i="1"/>
  <c r="D55" i="1" s="1"/>
  <c r="E4" i="1"/>
  <c r="D5" i="1"/>
  <c r="F16" i="1"/>
  <c r="F68" i="1" s="1"/>
  <c r="F78" i="1" s="1"/>
  <c r="F4" i="1"/>
  <c r="D11" i="1"/>
  <c r="D53" i="1" s="1"/>
  <c r="C53" i="1"/>
  <c r="C51" i="1" s="1"/>
  <c r="C66" i="1" s="1"/>
  <c r="C76" i="1"/>
  <c r="E83" i="1"/>
  <c r="D75" i="1" s="1"/>
  <c r="D74" i="1" s="1"/>
  <c r="C4" i="1"/>
  <c r="C16" i="1" s="1"/>
  <c r="E87" i="1"/>
  <c r="E84" i="1"/>
  <c r="G87" i="1"/>
  <c r="C54" i="1" l="1"/>
  <c r="C68" i="1" s="1"/>
  <c r="C78" i="1" s="1"/>
  <c r="D54" i="1"/>
  <c r="D4" i="1"/>
  <c r="D16" i="1"/>
  <c r="E52" i="1"/>
  <c r="E51" i="1" s="1"/>
  <c r="E32" i="1"/>
  <c r="E23" i="1"/>
  <c r="E36" i="1"/>
  <c r="E57" i="1"/>
  <c r="E63" i="1"/>
  <c r="E40" i="1"/>
  <c r="E39" i="1" s="1"/>
  <c r="E31" i="1"/>
  <c r="E21" i="1"/>
  <c r="E58" i="1"/>
  <c r="E28" i="1"/>
  <c r="E27" i="1" s="1"/>
  <c r="E50" i="1"/>
  <c r="E48" i="1" s="1"/>
  <c r="E35" i="1"/>
  <c r="E25" i="1"/>
  <c r="D52" i="1"/>
  <c r="D35" i="1"/>
  <c r="D25" i="1"/>
  <c r="D21" i="1"/>
  <c r="D57" i="1"/>
  <c r="D63" i="1"/>
  <c r="D50" i="1"/>
  <c r="D48" i="1" s="1"/>
  <c r="D32" i="1"/>
  <c r="D23" i="1"/>
  <c r="D58" i="1"/>
  <c r="D31" i="1"/>
  <c r="D36" i="1"/>
  <c r="D19" i="1"/>
  <c r="D71" i="1"/>
  <c r="D76" i="1" s="1"/>
  <c r="E19" i="1"/>
  <c r="E16" i="1"/>
  <c r="D51" i="1" l="1"/>
  <c r="D39" i="1"/>
  <c r="D27" i="1"/>
  <c r="F79" i="1"/>
  <c r="D56" i="1"/>
  <c r="D29" i="1"/>
  <c r="E29" i="1"/>
  <c r="E56" i="1"/>
  <c r="E71" i="1"/>
  <c r="E76" i="1" s="1"/>
  <c r="E66" i="1" l="1"/>
  <c r="E68" i="1" s="1"/>
  <c r="E78" i="1" s="1"/>
  <c r="E79" i="1" s="1"/>
  <c r="D66" i="1"/>
  <c r="D68" i="1" s="1"/>
  <c r="D78" i="1" s="1"/>
  <c r="D79" i="1" s="1"/>
</calcChain>
</file>

<file path=xl/sharedStrings.xml><?xml version="1.0" encoding="utf-8"?>
<sst xmlns="http://schemas.openxmlformats.org/spreadsheetml/2006/main" count="167" uniqueCount="146">
  <si>
    <t/>
  </si>
  <si>
    <t>Innkrevde felleskostnader</t>
  </si>
  <si>
    <t>Personalkostnader</t>
  </si>
  <si>
    <t>5400 Arbeidsgiveravgift</t>
  </si>
  <si>
    <t>Styrehonorar</t>
  </si>
  <si>
    <t>530 Styrehonorar</t>
  </si>
  <si>
    <t>Revisjonshonorar</t>
  </si>
  <si>
    <t>671 Revisorhonorar</t>
  </si>
  <si>
    <t>Forretningsførerhonorar</t>
  </si>
  <si>
    <t>673 Konsulenthonorar</t>
  </si>
  <si>
    <t>Drift og vedlikehold</t>
  </si>
  <si>
    <t>6601 Drift/vedl.hold bygninger</t>
  </si>
  <si>
    <t>6603 Drift/vedl.hold elektro</t>
  </si>
  <si>
    <t>6606 Drift/vedl.hold heiser</t>
  </si>
  <si>
    <t>6609 Drift/vedl.hold brannsikring</t>
  </si>
  <si>
    <t>Forsikringer</t>
  </si>
  <si>
    <t>7501 Forsikring bygninger</t>
  </si>
  <si>
    <t>Kommunale avgifter</t>
  </si>
  <si>
    <t>7721 Vann- og avløpsavgift</t>
  </si>
  <si>
    <t>7724 Renovasjonsavgift</t>
  </si>
  <si>
    <t>Andre driftskostnader</t>
  </si>
  <si>
    <t>655 Driftsmaterialer</t>
  </si>
  <si>
    <t>674 Vaktmestertjenester</t>
  </si>
  <si>
    <t>6741 Vakthold</t>
  </si>
  <si>
    <t>677 Renhold ved firmaer</t>
  </si>
  <si>
    <t>689 Andre kontorkostnader</t>
  </si>
  <si>
    <t>777 Bank og kortgebyr</t>
  </si>
  <si>
    <t>Finansinntekter</t>
  </si>
  <si>
    <t>8034 Renter driftskonto i OBOS</t>
  </si>
  <si>
    <t>8026 Renter sparekonto i OBOS</t>
  </si>
  <si>
    <t>DRIFTSINNTEKTER</t>
  </si>
  <si>
    <t>SUM DRIFTSKOSTNADER</t>
  </si>
  <si>
    <t>DRIFTSRESULTAT</t>
  </si>
  <si>
    <t>RES. FINANSINN./-KOSTNADER</t>
  </si>
  <si>
    <t>ÅRSRESULTAT</t>
  </si>
  <si>
    <t>Andre inntekter</t>
  </si>
  <si>
    <t>6607 Kabel/TV-anlegg/internett</t>
  </si>
  <si>
    <t>399 Diverse - leieinntekter</t>
  </si>
  <si>
    <t>SUM DRIFTSINNTEKTER</t>
  </si>
  <si>
    <t>DRIFTSKOSTNADER</t>
  </si>
  <si>
    <t>FINANSINNTEKTER/-KOSTNADER</t>
  </si>
  <si>
    <t>775 Festeavgift</t>
  </si>
  <si>
    <t>7723 Feieavgift</t>
  </si>
  <si>
    <t>7720 Eiendomsskatt</t>
  </si>
  <si>
    <t xml:space="preserve">Dette er et forslag til driftsbudsjett for normaldrift av sameiet i 1 år, basert på stipulerte inntekter og kostnader. </t>
  </si>
  <si>
    <t>eiendommen gitt av selger/utbygger og normtall fra tilsvarende eiendommer som vi forvalter.</t>
  </si>
  <si>
    <t>Det tas forbehold om stipulerte inntekter og kostnader da styret vil kunne endre budsjettet</t>
  </si>
  <si>
    <t>Felleskostnader:</t>
  </si>
  <si>
    <t xml:space="preserve">Budsjettet er utarbeidet av OBOS  basert på opplysninger om </t>
  </si>
  <si>
    <t>Kommentar</t>
  </si>
  <si>
    <t>Forutsetninger:</t>
  </si>
  <si>
    <t>Forbehold:</t>
  </si>
  <si>
    <t>Det tas forbehold om oppgitte arealer, antall leil. og øvrige opplysninger om prosjektet som kan</t>
  </si>
  <si>
    <t xml:space="preserve">endre forutsetningene for budsjettforslaget. </t>
  </si>
  <si>
    <t>og inngå avtaler som vil tilføre boligselskapet andre eller større kostnader.</t>
  </si>
  <si>
    <t>Endelig fastsettelse av budsjett og nivå på felleskostnader vil bli foretatt av  styret i boligselskapet</t>
  </si>
  <si>
    <t>pr kvm pr mnd</t>
  </si>
  <si>
    <t>6608 Drift/vedl.hold fyringsanlegg</t>
  </si>
  <si>
    <t>Festeavgift</t>
  </si>
  <si>
    <t>Energi / fyring</t>
  </si>
  <si>
    <t>487 Kostnader sameie</t>
  </si>
  <si>
    <t>Kabel/TV-anlegg  (inkl internett)</t>
  </si>
  <si>
    <t>Konsulent og forvaltn.tjen</t>
  </si>
  <si>
    <t>6612 Drift/vedl.hold ventilasjonsanlegg</t>
  </si>
  <si>
    <t xml:space="preserve">Finanskostnader </t>
  </si>
  <si>
    <t>8099 Andre rentekostnader</t>
  </si>
  <si>
    <t>679 Avregning energi</t>
  </si>
  <si>
    <t>678 Snørydding og gressklipping atrium</t>
  </si>
  <si>
    <t>620 Elektrisk energi fellesarealer</t>
  </si>
  <si>
    <t>6602 Drift/vedl.hold VVS/sprinkling</t>
  </si>
  <si>
    <t>Brøk i prosent</t>
  </si>
  <si>
    <t>Antall seksjoner</t>
  </si>
  <si>
    <t>Antall objekter</t>
  </si>
  <si>
    <t>SUM</t>
  </si>
  <si>
    <t>akonto pr kvm pr mnd</t>
  </si>
  <si>
    <t>KR PR MND</t>
  </si>
  <si>
    <t>pr tilknyttet bolig pr mnd</t>
  </si>
  <si>
    <t>670 Forretningsførsel</t>
  </si>
  <si>
    <t>6614 Drift/vedl.hold garasjeanlegg</t>
  </si>
  <si>
    <t>Avtale ikke kjent</t>
  </si>
  <si>
    <t>Individuell avr.</t>
  </si>
  <si>
    <t>Boliger</t>
  </si>
  <si>
    <t>3600 Felleskostnader Garasje</t>
  </si>
  <si>
    <t>Felleskostnader garasje</t>
  </si>
  <si>
    <t xml:space="preserve">TV/Internett </t>
  </si>
  <si>
    <t>Næringslokaler</t>
  </si>
  <si>
    <t>Innbyrdes brøk Bolig og næringsslokaler</t>
  </si>
  <si>
    <t>Tas med på enerigavregning</t>
  </si>
  <si>
    <t>Brøk</t>
  </si>
  <si>
    <t>Bolig</t>
  </si>
  <si>
    <t>3600 TV-/Internett bolig</t>
  </si>
  <si>
    <t>Brøk, må vurderes konkret i forhold til næring</t>
  </si>
  <si>
    <t>Likedeles</t>
  </si>
  <si>
    <t>Felleskostnader bolig likedelt</t>
  </si>
  <si>
    <t>Felleskostnader næring likedelt</t>
  </si>
  <si>
    <t>Felleskostnader bolig brøk</t>
  </si>
  <si>
    <t>Felleskostnader næring brøk</t>
  </si>
  <si>
    <t>Kostnader sameie  (utomhus, varmesentral mv)</t>
  </si>
  <si>
    <t>Brøk - forutsatt fellesanlegg</t>
  </si>
  <si>
    <t>Brøk - fellesanlegg</t>
  </si>
  <si>
    <t>Brøk - forutsatt felleanlegg</t>
  </si>
  <si>
    <t>Brøk - evt bolig. Avhenging av avtale som etableres</t>
  </si>
  <si>
    <t>3600 Felleskostnader bolig likedelt</t>
  </si>
  <si>
    <t>3600 Felleskostnader bolig brøk</t>
  </si>
  <si>
    <t>3600 Felleskostnader næring brøk</t>
  </si>
  <si>
    <t>3600 Felleskostnader næring likedelt</t>
  </si>
  <si>
    <t>pr leil pr mnd</t>
  </si>
  <si>
    <t>Snitt felleskostnader pr kvm pr mnd*</t>
  </si>
  <si>
    <t>pr kvm pr leil pr mnd</t>
  </si>
  <si>
    <t>Snitt felleskostnader bolig</t>
  </si>
  <si>
    <t>CA. Brøk - BRA</t>
  </si>
  <si>
    <t>* vil variere i forhold til den enkeltes bolig faktiske størrelse, og sum kostnader som likedeles pr seksjon</t>
  </si>
  <si>
    <t>Antall p-plasser</t>
  </si>
  <si>
    <t>Næringseksjon barnehage</t>
  </si>
  <si>
    <t>Anleggseiendom garasje</t>
  </si>
  <si>
    <t>Felleskostnad Selvaag Pluss Service AS</t>
  </si>
  <si>
    <t>pr leil mnd</t>
  </si>
  <si>
    <t>Servicaavgift Selvaag Pluss Service??</t>
  </si>
  <si>
    <t>Organisering og  drift, vedl, adminstrasjon utomhus, vel,  er ikke fastlagt</t>
  </si>
  <si>
    <t>628 Fjernvarme</t>
  </si>
  <si>
    <t>3600 Fjernvarme bolig akonto</t>
  </si>
  <si>
    <t>3600 Fjernvarme næring akonto</t>
  </si>
  <si>
    <t>KOMMUNALE AVGIFTER LØRENSKOG KOMMUNE</t>
  </si>
  <si>
    <t>Forventede økninger i økonomiplanperioden</t>
  </si>
  <si>
    <t>Forbruk pr leil: 90m3 * (kr pr/m3 avløp 38,88kr + kr pr/m3 Vann 42,13kr) estimert pr 2024</t>
  </si>
  <si>
    <t>Næring dekker selv kom.avg. Fastledd kr 2973 pr leil pr år + Avf.brønn pr boenhet pr år kr 1308. Estimert pr 2024</t>
  </si>
  <si>
    <t>Drift /vedlikehold, adm garasje + tilknyttede kostnader, inkl forsikring</t>
  </si>
  <si>
    <t>Bolig - næring eget anlegg?</t>
  </si>
  <si>
    <t>6604 Drift /vedll.hold utvendig anlegg/gårdsrom</t>
  </si>
  <si>
    <t>694 Porto/SMS</t>
  </si>
  <si>
    <t>Fjernvarme</t>
  </si>
  <si>
    <t>Kostnader til TV/BB, Fjernvarme, Selvaag Pluss Service AS og evt p-plass kommer i tillegg</t>
  </si>
  <si>
    <t>487 Kostnader fellesfunksjoner BT7/BT8</t>
  </si>
  <si>
    <t>3600 Felleskostnader Selvaag Pluss "BT 7/BT 8"</t>
  </si>
  <si>
    <t>OBOS Eiendomsforvaltning AS - 27.10.2021</t>
  </si>
  <si>
    <t>Felleslokale BT7BT8</t>
  </si>
  <si>
    <t>FORSLAG TIL DRIFTSBUDSJETT SKÅRERBYEN BT 5 og BT 6 SAMEIE -GÅRDSKVARTALET</t>
  </si>
  <si>
    <t>Boliger (Hus 1-4 og 6)</t>
  </si>
  <si>
    <t>Rev. 15.12.2021 - redusert areal/leilheter da Hus 5 utgår fra sameiet</t>
  </si>
  <si>
    <t>Brøk - avhenging av detaljprosjektering</t>
  </si>
  <si>
    <t>Brøk . Kan defineres individult mellom bolig og næring i forhold til faktisk forsikringspremie</t>
  </si>
  <si>
    <t>Areal ikke bekreftet</t>
  </si>
  <si>
    <t>Individuell avregning</t>
  </si>
  <si>
    <t>Ikke avklart</t>
  </si>
  <si>
    <t>Rev. 09.06.2022</t>
  </si>
  <si>
    <t xml:space="preserve">Flere analyseselskap forventer store svingninger i strømprisene de neste fem årene før de stabiliseres på et "normalt" nivå. Det er også usikkerhet til hvor lenge Statens støtteordning  vil var  for felles strøm og fjernvarme i eierseksjonssameier. Disse faktorene gjør at det er svært vanskelig å estimere hvor mye energikostnadene for eierseksjonssameiet vil bli når det er ferdig bygd og overlevert.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</si>
</sst>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"/>
  </numFmts>
  <fonts count="1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EFEFEF"/>
      </bottom>
      <diagonal/>
    </border>
  </borders>
  <cellStyleXfs count="4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1" fillId="0" borderId="0"/>
  </cellStyleXfs>
  <cellXfs count="73"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/>
    <xf numFmtId="0" fontId="3" fillId="0" borderId="0" xfId="0" applyFont="1" applyFill="1"/>
    <xf numFmtId="0" fontId="3" fillId="0" borderId="0" xfId="0" applyFont="1"/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3" fillId="0" borderId="2" xfId="0" applyFont="1" applyFill="1" applyBorder="1" applyAlignment="1"/>
    <xf numFmtId="0" fontId="2" fillId="0" borderId="0" xfId="0" applyFont="1" applyFill="1"/>
    <xf numFmtId="0" fontId="2" fillId="0" borderId="1" xfId="0" applyFont="1" applyFill="1" applyBorder="1" applyAlignment="1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3" fontId="2" fillId="0" borderId="0" xfId="0" applyNumberFormat="1" applyFont="1" applyFill="1" applyBorder="1" applyAlignment="1"/>
    <xf numFmtId="3" fontId="3" fillId="2" borderId="0" xfId="0" applyNumberFormat="1" applyFont="1" applyFill="1"/>
    <xf numFmtId="3" fontId="2" fillId="0" borderId="2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3" fontId="2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3" fillId="0" borderId="0" xfId="0" applyNumberFormat="1" applyFont="1"/>
    <xf numFmtId="0" fontId="2" fillId="0" borderId="0" xfId="0" applyFont="1" applyBorder="1"/>
    <xf numFmtId="0" fontId="2" fillId="0" borderId="0" xfId="0" applyFont="1" applyFill="1" applyBorder="1"/>
    <xf numFmtId="1" fontId="3" fillId="0" borderId="0" xfId="0" applyNumberFormat="1" applyFont="1"/>
    <xf numFmtId="1" fontId="2" fillId="0" borderId="0" xfId="0" applyNumberFormat="1" applyFont="1"/>
    <xf numFmtId="10" fontId="2" fillId="0" borderId="0" xfId="2" applyNumberFormat="1" applyFont="1"/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/>
    </xf>
    <xf numFmtId="10" fontId="2" fillId="0" borderId="0" xfId="2" applyNumberFormat="1" applyFont="1" applyAlignment="1">
      <alignment horizontal="center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0" fontId="6" fillId="0" borderId="0" xfId="2" applyNumberFormat="1" applyFont="1"/>
    <xf numFmtId="0" fontId="2" fillId="0" borderId="3" xfId="0" applyFont="1" applyBorder="1" applyAlignment="1"/>
    <xf numFmtId="0" fontId="7" fillId="0" borderId="0" xfId="0" applyFont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wrapText="1"/>
    </xf>
    <xf numFmtId="3" fontId="3" fillId="3" borderId="0" xfId="0" applyNumberFormat="1" applyFont="1" applyFill="1"/>
    <xf numFmtId="3" fontId="8" fillId="0" borderId="0" xfId="0" applyNumberFormat="1" applyFont="1"/>
    <xf numFmtId="1" fontId="8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/>
    <xf numFmtId="0" fontId="10" fillId="0" borderId="0" xfId="0" applyFont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8" fillId="0" borderId="0" xfId="0" applyFont="1"/>
    <xf numFmtId="0" fontId="12" fillId="0" borderId="0" xfId="0" applyFont="1" applyFill="1"/>
    <xf numFmtId="0" fontId="12" fillId="0" borderId="0" xfId="0" applyFont="1"/>
    <xf numFmtId="0" fontId="13" fillId="0" borderId="0" xfId="0" applyFont="1" applyAlignment="1">
      <alignment vertical="top"/>
    </xf>
    <xf numFmtId="0" fontId="2" fillId="3" borderId="0" xfId="0" applyFont="1" applyFill="1" applyAlignment="1" applyProtection="1">
      <alignment horizontal="left" vertical="top"/>
      <protection locked="0"/>
    </xf>
    <xf numFmtId="3" fontId="3" fillId="4" borderId="0" xfId="0" applyNumberFormat="1" applyFont="1" applyFill="1"/>
    <xf numFmtId="0" fontId="3" fillId="4" borderId="0" xfId="0" applyFont="1" applyFill="1"/>
    <xf numFmtId="0" fontId="2" fillId="0" borderId="0" xfId="0" applyFont="1" applyAlignment="1">
      <alignment horizontal="left" vertical="center" wrapText="1"/>
    </xf>
    <xf numFmtId="1" fontId="3" fillId="5" borderId="0" xfId="0" applyNumberFormat="1" applyFont="1" applyFill="1" applyAlignment="1" applyProtection="1">
      <alignment horizontal="right" vertical="top"/>
      <protection locked="0"/>
    </xf>
    <xf numFmtId="1" fontId="12" fillId="5" borderId="0" xfId="0" applyNumberFormat="1" applyFont="1" applyFill="1" applyAlignment="1" applyProtection="1">
      <alignment horizontal="right" vertical="top"/>
      <protection locked="0"/>
    </xf>
    <xf numFmtId="0" fontId="3" fillId="5" borderId="0" xfId="0" applyFont="1" applyFill="1" applyAlignment="1" applyProtection="1">
      <alignment horizontal="right" vertical="top"/>
      <protection locked="0"/>
    </xf>
    <xf numFmtId="0" fontId="7" fillId="5" borderId="0" xfId="0" applyFont="1" applyFill="1" applyAlignment="1" applyProtection="1">
      <alignment horizontal="right" vertical="top"/>
      <protection locked="0"/>
    </xf>
    <xf numFmtId="10" fontId="3" fillId="5" borderId="0" xfId="2" applyNumberFormat="1" applyFont="1" applyFill="1"/>
    <xf numFmtId="0" fontId="7" fillId="5" borderId="0" xfId="0" applyFont="1" applyFill="1"/>
    <xf numFmtId="0" fontId="2" fillId="5" borderId="0" xfId="0" applyFont="1" applyFill="1" applyAlignment="1" applyProtection="1">
      <alignment horizontal="right" vertical="top"/>
      <protection locked="0"/>
    </xf>
    <xf numFmtId="0" fontId="9" fillId="5" borderId="0" xfId="0" applyFont="1" applyFill="1" applyAlignment="1" applyProtection="1">
      <alignment horizontal="right" vertical="top"/>
      <protection locked="0"/>
    </xf>
    <xf numFmtId="10" fontId="2" fillId="5" borderId="0" xfId="2" applyNumberFormat="1" applyFont="1" applyFill="1"/>
    <xf numFmtId="0" fontId="3" fillId="5" borderId="0" xfId="0" applyFont="1" applyFill="1"/>
    <xf numFmtId="9" fontId="3" fillId="5" borderId="0" xfId="0" applyNumberFormat="1" applyFont="1" applyFill="1"/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3D3D3"/>
      <rgbColor rgb="00C0C0C0"/>
      <rgbColor rgb="00D3E0F2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125</xdr:row>
      <xdr:rowOff>0</xdr:rowOff>
    </xdr:from>
    <xdr:to>
      <xdr:col>1</xdr:col>
      <xdr:colOff>3084037</xdr:colOff>
      <xdr:row>137</xdr:row>
      <xdr:rowOff>35038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5A4A85D-A692-47A9-A72F-D58CF73C8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550563"/>
          <a:ext cx="6191568" cy="2171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</xdr:col>
      <xdr:colOff>2874476</xdr:colOff>
      <xdr:row>152</xdr:row>
      <xdr:rowOff>40602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F9679D4-1D70-4D09-A7A5-50C3BD87A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050875"/>
          <a:ext cx="5975657" cy="2362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</xdr:col>
      <xdr:colOff>2869406</xdr:colOff>
      <xdr:row>166</xdr:row>
      <xdr:rowOff>54086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0BCA873-60C7-44B4-85D2-AFA3C2C7C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182094"/>
          <a:ext cx="5976937" cy="218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457615</xdr:colOff>
      <xdr:row>34</xdr:row>
      <xdr:rowOff>89188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59CC443-27E4-4437-8A8B-40AD25CBB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77615" cy="5594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P135"/>
  <sheetViews>
    <sheetView tabSelected="1" topLeftCell="A85" zoomScale="85" zoomScaleNormal="85" workbookViewId="0">
      <selection activeCell="E112" sqref="E112"/>
    </sheetView>
  </sheetViews>
  <sheetFormatPr baseColWidth="10" defaultColWidth="9.140625" defaultRowHeight="14.25" outlineLevelRow="1" x14ac:dyDescent="0.2"/>
  <cols>
    <col min="1" max="1" width="44.42578125" style="3" customWidth="1"/>
    <col min="2" max="2" width="57.5703125" style="3" bestFit="1" customWidth="1"/>
    <col min="3" max="3" width="24.5703125" style="3" bestFit="1" customWidth="1"/>
    <col min="4" max="4" width="19.42578125" style="4" customWidth="1"/>
    <col min="5" max="5" width="18.85546875" style="4" bestFit="1" customWidth="1"/>
    <col min="6" max="6" width="23" style="4" customWidth="1"/>
    <col min="7" max="7" width="107" style="4" bestFit="1" customWidth="1"/>
    <col min="8" max="8" width="30.85546875" style="4" customWidth="1"/>
    <col min="9" max="9" width="9.7109375" style="4" bestFit="1" customWidth="1"/>
    <col min="10" max="10" width="9.140625" style="4"/>
    <col min="11" max="11" width="17.140625" style="4" bestFit="1" customWidth="1"/>
    <col min="12" max="12" width="13.140625" style="4" bestFit="1" customWidth="1"/>
    <col min="13" max="13" width="11.28515625" style="4" bestFit="1" customWidth="1"/>
    <col min="14" max="14" width="12.140625" style="4" bestFit="1" customWidth="1"/>
    <col min="15" max="16384" width="9.140625" style="4"/>
  </cols>
  <sheetData>
    <row r="1" spans="1:7" ht="36" customHeight="1" x14ac:dyDescent="0.25">
      <c r="A1" s="57" t="s">
        <v>136</v>
      </c>
      <c r="B1" s="2"/>
      <c r="D1" s="31">
        <v>186</v>
      </c>
      <c r="E1" s="31">
        <v>1</v>
      </c>
      <c r="F1" s="31">
        <v>1</v>
      </c>
    </row>
    <row r="2" spans="1:7" ht="15" x14ac:dyDescent="0.25">
      <c r="A2" s="5" t="s">
        <v>0</v>
      </c>
      <c r="B2" s="5"/>
      <c r="C2" s="6"/>
      <c r="D2" s="32"/>
      <c r="E2" s="32"/>
      <c r="F2" s="32"/>
    </row>
    <row r="3" spans="1:7" s="1" customFormat="1" ht="30" x14ac:dyDescent="0.25">
      <c r="A3" s="2" t="s">
        <v>30</v>
      </c>
      <c r="B3" s="2"/>
      <c r="C3" s="7" t="s">
        <v>73</v>
      </c>
      <c r="D3" s="45" t="s">
        <v>81</v>
      </c>
      <c r="E3" s="46" t="s">
        <v>113</v>
      </c>
      <c r="F3" s="46" t="s">
        <v>114</v>
      </c>
      <c r="G3" s="1" t="s">
        <v>49</v>
      </c>
    </row>
    <row r="4" spans="1:7" ht="15" x14ac:dyDescent="0.25">
      <c r="A4" s="5" t="s">
        <v>1</v>
      </c>
      <c r="B4" s="5"/>
      <c r="C4" s="16">
        <f>SUM(C5:C13)</f>
        <v>10135500</v>
      </c>
      <c r="D4" s="16">
        <f>SUM(D5:D13)</f>
        <v>8974800</v>
      </c>
      <c r="E4" s="16">
        <f>SUM(E5:E13)</f>
        <v>751200</v>
      </c>
      <c r="F4" s="16">
        <f>SUM(F5:F13)</f>
        <v>409500</v>
      </c>
    </row>
    <row r="5" spans="1:7" outlineLevel="1" x14ac:dyDescent="0.2">
      <c r="B5" s="3" t="s">
        <v>103</v>
      </c>
      <c r="C5" s="17">
        <f>D83*B93*12</f>
        <v>5378976</v>
      </c>
      <c r="D5" s="24">
        <f>C5</f>
        <v>5378976</v>
      </c>
      <c r="E5" s="4">
        <v>0</v>
      </c>
      <c r="F5" s="4">
        <v>0</v>
      </c>
    </row>
    <row r="6" spans="1:7" outlineLevel="1" x14ac:dyDescent="0.2">
      <c r="B6" s="3" t="s">
        <v>102</v>
      </c>
      <c r="C6" s="17">
        <f>B94*B83*12</f>
        <v>446400</v>
      </c>
      <c r="D6" s="24">
        <f>C6</f>
        <v>446400</v>
      </c>
      <c r="E6" s="4">
        <v>0</v>
      </c>
      <c r="F6" s="4">
        <v>0</v>
      </c>
    </row>
    <row r="7" spans="1:7" outlineLevel="1" x14ac:dyDescent="0.2">
      <c r="B7" s="3" t="s">
        <v>133</v>
      </c>
      <c r="C7" s="17">
        <f>B83*B95*12</f>
        <v>446400</v>
      </c>
      <c r="D7" s="24">
        <f>C7</f>
        <v>446400</v>
      </c>
      <c r="E7" s="4">
        <v>0</v>
      </c>
      <c r="F7" s="4">
        <v>0</v>
      </c>
    </row>
    <row r="8" spans="1:7" outlineLevel="1" x14ac:dyDescent="0.2">
      <c r="B8" s="3" t="s">
        <v>104</v>
      </c>
      <c r="C8" s="17">
        <f>D84*B96*12</f>
        <v>403200</v>
      </c>
      <c r="D8" s="24">
        <v>0</v>
      </c>
      <c r="E8" s="24">
        <f>C8</f>
        <v>403200</v>
      </c>
      <c r="F8" s="4">
        <v>0</v>
      </c>
    </row>
    <row r="9" spans="1:7" outlineLevel="1" x14ac:dyDescent="0.2">
      <c r="B9" s="3" t="s">
        <v>105</v>
      </c>
      <c r="C9" s="17">
        <f>B97*B84*12</f>
        <v>2400</v>
      </c>
      <c r="D9" s="24">
        <v>0</v>
      </c>
      <c r="E9" s="24">
        <f>C9</f>
        <v>2400</v>
      </c>
      <c r="F9" s="4">
        <v>0</v>
      </c>
    </row>
    <row r="10" spans="1:7" outlineLevel="1" x14ac:dyDescent="0.2">
      <c r="B10" s="3" t="s">
        <v>82</v>
      </c>
      <c r="C10" s="17">
        <f>C85*B98*12</f>
        <v>409500</v>
      </c>
      <c r="D10" s="24">
        <v>0</v>
      </c>
      <c r="E10" s="4">
        <v>0</v>
      </c>
      <c r="F10" s="24">
        <f>C10</f>
        <v>409500</v>
      </c>
    </row>
    <row r="11" spans="1:7" outlineLevel="1" x14ac:dyDescent="0.2">
      <c r="B11" s="3" t="s">
        <v>120</v>
      </c>
      <c r="C11" s="17">
        <f>D83*B99*12</f>
        <v>1698624</v>
      </c>
      <c r="D11" s="24">
        <f>C11</f>
        <v>1698624</v>
      </c>
      <c r="E11" s="4">
        <v>0</v>
      </c>
      <c r="F11" s="4">
        <v>0</v>
      </c>
    </row>
    <row r="12" spans="1:7" outlineLevel="1" x14ac:dyDescent="0.2">
      <c r="B12" s="3" t="s">
        <v>121</v>
      </c>
      <c r="C12" s="17">
        <f>D84*B99*12</f>
        <v>345600</v>
      </c>
      <c r="D12" s="24">
        <v>0</v>
      </c>
      <c r="E12" s="24">
        <f>C12</f>
        <v>345600</v>
      </c>
      <c r="F12" s="4">
        <v>0</v>
      </c>
    </row>
    <row r="13" spans="1:7" outlineLevel="1" x14ac:dyDescent="0.2">
      <c r="B13" s="3" t="s">
        <v>90</v>
      </c>
      <c r="C13" s="17">
        <f>C83*B100*12</f>
        <v>1004400</v>
      </c>
      <c r="D13" s="24">
        <f>C13</f>
        <v>1004400</v>
      </c>
      <c r="E13" s="4">
        <v>0</v>
      </c>
      <c r="F13" s="4">
        <v>0</v>
      </c>
    </row>
    <row r="14" spans="1:7" ht="15" x14ac:dyDescent="0.25">
      <c r="A14" s="5" t="s">
        <v>35</v>
      </c>
      <c r="C14" s="16">
        <f>SUM(C15)</f>
        <v>0</v>
      </c>
      <c r="D14" s="16">
        <f t="shared" ref="D14:F14" si="0">SUM(D15)</f>
        <v>0</v>
      </c>
      <c r="E14" s="16">
        <f t="shared" si="0"/>
        <v>0</v>
      </c>
      <c r="F14" s="16">
        <f t="shared" si="0"/>
        <v>0</v>
      </c>
    </row>
    <row r="15" spans="1:7" outlineLevel="1" x14ac:dyDescent="0.2">
      <c r="B15" s="3" t="s">
        <v>37</v>
      </c>
      <c r="C15" s="17">
        <v>0</v>
      </c>
      <c r="D15" s="4">
        <v>0</v>
      </c>
      <c r="E15" s="4">
        <v>0</v>
      </c>
      <c r="F15" s="4">
        <v>0</v>
      </c>
    </row>
    <row r="16" spans="1:7" ht="15" x14ac:dyDescent="0.25">
      <c r="A16" s="8" t="s">
        <v>38</v>
      </c>
      <c r="B16" s="9"/>
      <c r="C16" s="18">
        <f>C4+C14</f>
        <v>10135500</v>
      </c>
      <c r="D16" s="18">
        <f>SUM(D5:D15)</f>
        <v>8974800</v>
      </c>
      <c r="E16" s="18">
        <f>SUM(E5:E15)</f>
        <v>751200</v>
      </c>
      <c r="F16" s="18">
        <f>SUM(F5:F15)</f>
        <v>409500</v>
      </c>
    </row>
    <row r="17" spans="1:7" ht="15" x14ac:dyDescent="0.25">
      <c r="A17" s="2"/>
      <c r="B17" s="5"/>
      <c r="C17" s="19"/>
    </row>
    <row r="18" spans="1:7" ht="15" x14ac:dyDescent="0.25">
      <c r="A18" s="2" t="s">
        <v>39</v>
      </c>
      <c r="C18" s="20"/>
    </row>
    <row r="19" spans="1:7" ht="15" x14ac:dyDescent="0.25">
      <c r="A19" s="5" t="s">
        <v>2</v>
      </c>
      <c r="B19" s="5"/>
      <c r="C19" s="16">
        <f>SUM(C20:C20)</f>
        <v>28000</v>
      </c>
      <c r="D19" s="16">
        <f t="shared" ref="D19:F19" si="1">SUM(D20:D20)</f>
        <v>27850.267379679142</v>
      </c>
      <c r="E19" s="16">
        <f t="shared" si="1"/>
        <v>149.7326203208556</v>
      </c>
      <c r="F19" s="16">
        <f t="shared" si="1"/>
        <v>0</v>
      </c>
    </row>
    <row r="20" spans="1:7" outlineLevel="1" x14ac:dyDescent="0.2">
      <c r="B20" s="3" t="s">
        <v>3</v>
      </c>
      <c r="C20" s="17">
        <v>28000</v>
      </c>
      <c r="D20" s="24">
        <f>C20*($B$83/$B$87)</f>
        <v>27850.267379679142</v>
      </c>
      <c r="E20" s="24">
        <f>C20*($B$84/$B$87)</f>
        <v>149.7326203208556</v>
      </c>
      <c r="F20" s="24">
        <v>0</v>
      </c>
      <c r="G20" s="4" t="s">
        <v>92</v>
      </c>
    </row>
    <row r="21" spans="1:7" ht="15" x14ac:dyDescent="0.25">
      <c r="A21" s="5" t="s">
        <v>4</v>
      </c>
      <c r="B21" s="5"/>
      <c r="C21" s="16">
        <f>SUM(C22:C22)</f>
        <v>200000</v>
      </c>
      <c r="D21" s="16">
        <f t="shared" ref="D21:F21" si="2">SUM(D22:D22)</f>
        <v>198930.48128342244</v>
      </c>
      <c r="E21" s="16">
        <f t="shared" si="2"/>
        <v>1069.5187165775401</v>
      </c>
      <c r="F21" s="16">
        <f t="shared" si="2"/>
        <v>0</v>
      </c>
    </row>
    <row r="22" spans="1:7" outlineLevel="1" x14ac:dyDescent="0.2">
      <c r="B22" s="3" t="s">
        <v>5</v>
      </c>
      <c r="C22" s="17">
        <v>200000</v>
      </c>
      <c r="D22" s="24">
        <f>C22*($B$83/$B$87)</f>
        <v>198930.48128342244</v>
      </c>
      <c r="E22" s="24">
        <f>C22*($B$84/$B$87)</f>
        <v>1069.5187165775401</v>
      </c>
      <c r="F22" s="24">
        <v>0</v>
      </c>
      <c r="G22" s="4" t="s">
        <v>92</v>
      </c>
    </row>
    <row r="23" spans="1:7" ht="15" x14ac:dyDescent="0.25">
      <c r="A23" s="5" t="s">
        <v>6</v>
      </c>
      <c r="B23" s="5"/>
      <c r="C23" s="16">
        <f>SUM(C24:C24)</f>
        <v>14000</v>
      </c>
      <c r="D23" s="16">
        <f t="shared" ref="D23:F23" si="3">SUM(D24:D24)</f>
        <v>13925.133689839571</v>
      </c>
      <c r="E23" s="16">
        <f t="shared" si="3"/>
        <v>74.866310160427801</v>
      </c>
      <c r="F23" s="16">
        <f t="shared" si="3"/>
        <v>0</v>
      </c>
    </row>
    <row r="24" spans="1:7" outlineLevel="1" x14ac:dyDescent="0.2">
      <c r="B24" s="3" t="s">
        <v>7</v>
      </c>
      <c r="C24" s="17">
        <v>14000</v>
      </c>
      <c r="D24" s="24">
        <f>C24*($B$83/$B$87)</f>
        <v>13925.133689839571</v>
      </c>
      <c r="E24" s="24">
        <f>C24*($B$84/$B$87)</f>
        <v>74.866310160427801</v>
      </c>
      <c r="F24" s="24">
        <v>0</v>
      </c>
      <c r="G24" s="4" t="s">
        <v>92</v>
      </c>
    </row>
    <row r="25" spans="1:7" ht="15" x14ac:dyDescent="0.25">
      <c r="A25" s="5" t="s">
        <v>8</v>
      </c>
      <c r="B25" s="5"/>
      <c r="C25" s="16">
        <f>SUM(C26)</f>
        <v>205000</v>
      </c>
      <c r="D25" s="16">
        <f t="shared" ref="D25:F25" si="4">SUM(D26)</f>
        <v>203903.74331550801</v>
      </c>
      <c r="E25" s="16">
        <f t="shared" si="4"/>
        <v>1096.2566844919786</v>
      </c>
      <c r="F25" s="16">
        <f t="shared" si="4"/>
        <v>0</v>
      </c>
    </row>
    <row r="26" spans="1:7" outlineLevel="1" x14ac:dyDescent="0.2">
      <c r="B26" s="3" t="s">
        <v>77</v>
      </c>
      <c r="C26" s="17">
        <v>205000</v>
      </c>
      <c r="D26" s="24">
        <f>C26*($B$83/$B$87)</f>
        <v>203903.74331550801</v>
      </c>
      <c r="E26" s="24">
        <f>C26*($B$84/$B$87)</f>
        <v>1096.2566844919786</v>
      </c>
      <c r="F26" s="24">
        <v>0</v>
      </c>
      <c r="G26" s="4" t="s">
        <v>92</v>
      </c>
    </row>
    <row r="27" spans="1:7" ht="15" x14ac:dyDescent="0.25">
      <c r="A27" s="5" t="s">
        <v>62</v>
      </c>
      <c r="B27" s="5"/>
      <c r="C27" s="16">
        <f>SUM(C28)</f>
        <v>25000</v>
      </c>
      <c r="D27" s="16">
        <f t="shared" ref="D27:E27" si="5">SUM(D28)</f>
        <v>20773.45731191885</v>
      </c>
      <c r="E27" s="16">
        <f t="shared" si="5"/>
        <v>4226.5426880811492</v>
      </c>
      <c r="F27" s="16">
        <v>20000</v>
      </c>
    </row>
    <row r="28" spans="1:7" outlineLevel="1" x14ac:dyDescent="0.2">
      <c r="B28" s="3" t="s">
        <v>9</v>
      </c>
      <c r="C28" s="17">
        <v>25000</v>
      </c>
      <c r="D28" s="24">
        <f>C28*$G$83</f>
        <v>20773.45731191885</v>
      </c>
      <c r="E28" s="24">
        <f>C28*$G$84</f>
        <v>4226.5426880811492</v>
      </c>
      <c r="F28" s="24">
        <v>0</v>
      </c>
      <c r="G28" s="60" t="s">
        <v>88</v>
      </c>
    </row>
    <row r="29" spans="1:7" ht="15" x14ac:dyDescent="0.25">
      <c r="A29" s="5" t="s">
        <v>10</v>
      </c>
      <c r="B29" s="5"/>
      <c r="C29" s="16">
        <f>SUM(C30:C38)</f>
        <v>1534500</v>
      </c>
      <c r="D29" s="16">
        <f t="shared" ref="D29:F29" si="6">SUM(D30:D38)</f>
        <v>1061601.8596787828</v>
      </c>
      <c r="E29" s="16">
        <f t="shared" si="6"/>
        <v>63398.140321217244</v>
      </c>
      <c r="F29" s="16">
        <f t="shared" si="6"/>
        <v>389500</v>
      </c>
    </row>
    <row r="30" spans="1:7" outlineLevel="1" x14ac:dyDescent="0.2">
      <c r="B30" s="3" t="s">
        <v>11</v>
      </c>
      <c r="C30" s="17">
        <v>350000</v>
      </c>
      <c r="D30" s="24">
        <f>C30</f>
        <v>350000</v>
      </c>
      <c r="E30" s="24">
        <v>0</v>
      </c>
      <c r="F30" s="24">
        <v>0</v>
      </c>
      <c r="G30" s="4" t="s">
        <v>91</v>
      </c>
    </row>
    <row r="31" spans="1:7" outlineLevel="1" x14ac:dyDescent="0.2">
      <c r="B31" s="3" t="s">
        <v>69</v>
      </c>
      <c r="C31" s="17">
        <v>150000</v>
      </c>
      <c r="D31" s="24">
        <f>C31*$G$83</f>
        <v>124640.7438715131</v>
      </c>
      <c r="E31" s="24">
        <f>C31*$G$84</f>
        <v>25359.256128486897</v>
      </c>
      <c r="F31" s="24">
        <v>0</v>
      </c>
      <c r="G31" s="4" t="s">
        <v>98</v>
      </c>
    </row>
    <row r="32" spans="1:7" outlineLevel="1" x14ac:dyDescent="0.2">
      <c r="B32" s="3" t="s">
        <v>12</v>
      </c>
      <c r="C32" s="17">
        <v>75000</v>
      </c>
      <c r="D32" s="24">
        <f>C32*$G$83</f>
        <v>62320.37193575655</v>
      </c>
      <c r="E32" s="24">
        <f>C32*$G$84</f>
        <v>12679.628064243449</v>
      </c>
      <c r="F32" s="24">
        <v>0</v>
      </c>
      <c r="G32" s="60" t="s">
        <v>99</v>
      </c>
    </row>
    <row r="33" spans="1:15" outlineLevel="1" x14ac:dyDescent="0.2">
      <c r="B33" s="3" t="s">
        <v>128</v>
      </c>
      <c r="C33" s="17">
        <v>100000</v>
      </c>
      <c r="D33" s="24">
        <f>C33</f>
        <v>100000</v>
      </c>
      <c r="E33" s="24">
        <v>0</v>
      </c>
      <c r="F33" s="24">
        <v>0</v>
      </c>
      <c r="G33" s="4" t="s">
        <v>89</v>
      </c>
    </row>
    <row r="34" spans="1:15" outlineLevel="1" x14ac:dyDescent="0.2">
      <c r="B34" s="3" t="s">
        <v>13</v>
      </c>
      <c r="C34" s="17">
        <v>200000</v>
      </c>
      <c r="D34" s="24">
        <f>C34</f>
        <v>200000</v>
      </c>
      <c r="E34" s="27">
        <v>0</v>
      </c>
      <c r="F34" s="27">
        <v>0</v>
      </c>
      <c r="G34" s="4" t="s">
        <v>89</v>
      </c>
    </row>
    <row r="35" spans="1:15" outlineLevel="1" x14ac:dyDescent="0.2">
      <c r="B35" s="3" t="s">
        <v>57</v>
      </c>
      <c r="C35" s="17">
        <v>0</v>
      </c>
      <c r="D35" s="24">
        <f>C35*$G$83</f>
        <v>0</v>
      </c>
      <c r="E35" s="24">
        <f>C35*$G$84</f>
        <v>0</v>
      </c>
      <c r="F35" s="27">
        <v>0</v>
      </c>
      <c r="G35" s="38"/>
    </row>
    <row r="36" spans="1:15" outlineLevel="1" x14ac:dyDescent="0.2">
      <c r="B36" s="3" t="s">
        <v>14</v>
      </c>
      <c r="C36" s="17">
        <v>150000</v>
      </c>
      <c r="D36" s="24">
        <f>C36*$G$83</f>
        <v>124640.7438715131</v>
      </c>
      <c r="E36" s="59">
        <f>C36*$G$84</f>
        <v>25359.256128486897</v>
      </c>
      <c r="F36" s="24">
        <v>0</v>
      </c>
      <c r="G36" s="60" t="s">
        <v>100</v>
      </c>
    </row>
    <row r="37" spans="1:15" outlineLevel="1" x14ac:dyDescent="0.2">
      <c r="B37" s="3" t="s">
        <v>63</v>
      </c>
      <c r="C37" s="17">
        <v>100000</v>
      </c>
      <c r="D37" s="24">
        <f>C37</f>
        <v>100000</v>
      </c>
      <c r="E37" s="24">
        <v>0</v>
      </c>
      <c r="F37" s="24">
        <v>0</v>
      </c>
      <c r="G37" s="4" t="s">
        <v>127</v>
      </c>
    </row>
    <row r="38" spans="1:15" outlineLevel="1" x14ac:dyDescent="0.2">
      <c r="B38" s="4" t="s">
        <v>78</v>
      </c>
      <c r="C38" s="17">
        <f>C10</f>
        <v>409500</v>
      </c>
      <c r="D38" s="27">
        <v>0</v>
      </c>
      <c r="E38" s="27">
        <v>0</v>
      </c>
      <c r="F38" s="24">
        <v>389500</v>
      </c>
      <c r="G38" s="4" t="s">
        <v>126</v>
      </c>
    </row>
    <row r="39" spans="1:15" ht="15" x14ac:dyDescent="0.25">
      <c r="A39" s="5" t="s">
        <v>15</v>
      </c>
      <c r="B39" s="5"/>
      <c r="C39" s="16">
        <f>SUM(C40:C40)</f>
        <v>470000</v>
      </c>
      <c r="D39" s="16">
        <f t="shared" ref="D39:F39" si="7">SUM(D40:D40)</f>
        <v>390540.9974640744</v>
      </c>
      <c r="E39" s="16">
        <f t="shared" si="7"/>
        <v>79459.002535925611</v>
      </c>
      <c r="F39" s="16">
        <f t="shared" si="7"/>
        <v>0</v>
      </c>
      <c r="G39" s="16"/>
      <c r="H39" s="16"/>
      <c r="I39" s="16"/>
      <c r="J39" s="3"/>
      <c r="K39" s="3"/>
      <c r="L39" s="3"/>
      <c r="M39" s="3"/>
      <c r="N39" s="3"/>
      <c r="O39" s="3"/>
    </row>
    <row r="40" spans="1:15" outlineLevel="1" x14ac:dyDescent="0.2">
      <c r="B40" s="3" t="s">
        <v>16</v>
      </c>
      <c r="C40" s="17">
        <v>470000</v>
      </c>
      <c r="D40" s="24">
        <f>C40*$G$83</f>
        <v>390540.9974640744</v>
      </c>
      <c r="E40" s="24">
        <f>C40*$G$84</f>
        <v>79459.002535925611</v>
      </c>
      <c r="F40" s="24">
        <v>0</v>
      </c>
      <c r="G40" s="60" t="s">
        <v>140</v>
      </c>
      <c r="J40" s="3"/>
      <c r="K40" s="3"/>
      <c r="L40" s="3"/>
      <c r="M40" s="3"/>
      <c r="N40" s="3"/>
      <c r="O40" s="3"/>
    </row>
    <row r="41" spans="1:15" ht="15" x14ac:dyDescent="0.25">
      <c r="A41" s="5" t="s">
        <v>58</v>
      </c>
      <c r="B41" s="5"/>
      <c r="C41" s="16">
        <f>SUM(C42)</f>
        <v>0</v>
      </c>
      <c r="D41" s="16">
        <f t="shared" ref="D41:F41" si="8">SUM(D42)</f>
        <v>0</v>
      </c>
      <c r="E41" s="16">
        <f t="shared" si="8"/>
        <v>0</v>
      </c>
      <c r="F41" s="16">
        <f t="shared" si="8"/>
        <v>0</v>
      </c>
    </row>
    <row r="42" spans="1:15" outlineLevel="1" x14ac:dyDescent="0.2">
      <c r="B42" s="3" t="s">
        <v>41</v>
      </c>
      <c r="C42" s="17">
        <v>0</v>
      </c>
      <c r="D42" s="27">
        <v>0</v>
      </c>
      <c r="E42" s="27">
        <v>0</v>
      </c>
      <c r="F42" s="27">
        <v>0</v>
      </c>
    </row>
    <row r="43" spans="1:15" ht="15" x14ac:dyDescent="0.25">
      <c r="A43" s="5" t="s">
        <v>17</v>
      </c>
      <c r="B43" s="5"/>
      <c r="C43" s="16">
        <f>SUM(C44:C47)</f>
        <v>2300000</v>
      </c>
      <c r="D43" s="16">
        <f t="shared" ref="D43:F43" si="9">SUM(D44:D47)</f>
        <v>2300000</v>
      </c>
      <c r="E43" s="16">
        <f t="shared" si="9"/>
        <v>0</v>
      </c>
      <c r="F43" s="16">
        <f t="shared" si="9"/>
        <v>0</v>
      </c>
      <c r="J43" s="3"/>
      <c r="K43" s="3"/>
      <c r="L43" s="3"/>
      <c r="M43" s="3"/>
      <c r="N43" s="3"/>
      <c r="O43" s="3"/>
    </row>
    <row r="44" spans="1:15" outlineLevel="1" x14ac:dyDescent="0.2">
      <c r="B44" s="3" t="s">
        <v>18</v>
      </c>
      <c r="C44" s="17">
        <v>1500000</v>
      </c>
      <c r="D44" s="24">
        <f>C44</f>
        <v>1500000</v>
      </c>
      <c r="E44" s="24">
        <v>0</v>
      </c>
      <c r="F44" s="24">
        <v>0</v>
      </c>
      <c r="G44" s="38" t="s">
        <v>124</v>
      </c>
      <c r="J44" s="3"/>
      <c r="K44" s="3"/>
      <c r="L44" s="3"/>
      <c r="M44" s="3"/>
      <c r="N44" s="3"/>
      <c r="O44" s="3"/>
    </row>
    <row r="45" spans="1:15" outlineLevel="1" x14ac:dyDescent="0.2">
      <c r="B45" s="3" t="s">
        <v>42</v>
      </c>
      <c r="C45" s="17">
        <v>0</v>
      </c>
      <c r="D45" s="24">
        <f>C45</f>
        <v>0</v>
      </c>
      <c r="E45" s="24">
        <v>0</v>
      </c>
      <c r="F45" s="24">
        <v>0</v>
      </c>
      <c r="J45" s="3"/>
      <c r="K45" s="3"/>
      <c r="L45" s="3"/>
      <c r="M45" s="3"/>
      <c r="N45" s="3"/>
      <c r="O45" s="3"/>
    </row>
    <row r="46" spans="1:15" outlineLevel="1" x14ac:dyDescent="0.2">
      <c r="B46" s="3" t="s">
        <v>19</v>
      </c>
      <c r="C46" s="17">
        <v>800000</v>
      </c>
      <c r="D46" s="24">
        <f>C46</f>
        <v>800000</v>
      </c>
      <c r="E46" s="24">
        <v>0</v>
      </c>
      <c r="F46" s="24">
        <v>0</v>
      </c>
      <c r="G46" s="38" t="s">
        <v>125</v>
      </c>
      <c r="J46" s="3"/>
      <c r="K46" s="3"/>
      <c r="L46" s="3"/>
      <c r="M46" s="3"/>
      <c r="N46" s="3"/>
      <c r="O46" s="3"/>
    </row>
    <row r="47" spans="1:15" outlineLevel="1" x14ac:dyDescent="0.2">
      <c r="B47" s="3" t="s">
        <v>43</v>
      </c>
      <c r="C47" s="17">
        <v>0</v>
      </c>
      <c r="D47" s="24">
        <f>C47</f>
        <v>0</v>
      </c>
      <c r="E47" s="24">
        <v>0</v>
      </c>
      <c r="F47" s="24">
        <v>0</v>
      </c>
      <c r="J47" s="3"/>
      <c r="K47" s="3"/>
      <c r="L47" s="3"/>
      <c r="M47" s="3"/>
      <c r="N47" s="3"/>
      <c r="O47" s="3"/>
    </row>
    <row r="48" spans="1:15" ht="15" x14ac:dyDescent="0.25">
      <c r="A48" s="5" t="s">
        <v>97</v>
      </c>
      <c r="B48" s="5"/>
      <c r="C48" s="16">
        <f>SUM(C49:C50)</f>
        <v>670400</v>
      </c>
      <c r="D48" s="16">
        <f t="shared" ref="D48:E48" si="10">SUM(D49:D50)</f>
        <v>632530.17751479289</v>
      </c>
      <c r="E48" s="16">
        <f t="shared" si="10"/>
        <v>37869.8224852071</v>
      </c>
      <c r="F48" s="16">
        <f>SUM(F50)</f>
        <v>0</v>
      </c>
    </row>
    <row r="49" spans="1:15" ht="15" x14ac:dyDescent="0.25">
      <c r="A49" s="5"/>
      <c r="B49" s="5" t="s">
        <v>132</v>
      </c>
      <c r="C49" s="17">
        <f>C7</f>
        <v>446400</v>
      </c>
      <c r="D49" s="24">
        <f>C49</f>
        <v>446400</v>
      </c>
      <c r="E49" s="24">
        <v>0</v>
      </c>
      <c r="F49" s="16"/>
      <c r="G49" s="38" t="s">
        <v>117</v>
      </c>
    </row>
    <row r="50" spans="1:15" outlineLevel="1" x14ac:dyDescent="0.2">
      <c r="B50" s="3" t="s">
        <v>60</v>
      </c>
      <c r="C50" s="17">
        <v>224000</v>
      </c>
      <c r="D50" s="24">
        <f>C50*$G$83</f>
        <v>186130.17751479289</v>
      </c>
      <c r="E50" s="24">
        <f>C50*$G$84</f>
        <v>37869.8224852071</v>
      </c>
      <c r="F50" s="27">
        <v>0</v>
      </c>
      <c r="G50" s="38" t="s">
        <v>118</v>
      </c>
    </row>
    <row r="51" spans="1:15" ht="15" x14ac:dyDescent="0.25">
      <c r="A51" s="5" t="s">
        <v>59</v>
      </c>
      <c r="B51" s="5"/>
      <c r="C51" s="16">
        <f>SUM(C52:C53)</f>
        <v>2544224</v>
      </c>
      <c r="D51" s="16">
        <f t="shared" ref="D51:F51" si="11">SUM(D52:D53)</f>
        <v>2114093.1462383769</v>
      </c>
      <c r="E51" s="16">
        <f t="shared" si="11"/>
        <v>430130.85376162297</v>
      </c>
      <c r="F51" s="16">
        <f t="shared" si="11"/>
        <v>0</v>
      </c>
      <c r="J51" s="3"/>
      <c r="K51" s="3"/>
      <c r="L51" s="3"/>
      <c r="M51" s="3"/>
      <c r="N51" s="3"/>
      <c r="O51" s="3"/>
    </row>
    <row r="52" spans="1:15" outlineLevel="1" x14ac:dyDescent="0.2">
      <c r="B52" s="3" t="s">
        <v>68</v>
      </c>
      <c r="C52" s="17">
        <v>500000</v>
      </c>
      <c r="D52" s="24">
        <f>C52*$G$83</f>
        <v>415469.14623837697</v>
      </c>
      <c r="E52" s="59">
        <f>C52*$G$84</f>
        <v>84530.853761622988</v>
      </c>
      <c r="F52" s="24">
        <v>0</v>
      </c>
      <c r="G52" s="60" t="s">
        <v>139</v>
      </c>
      <c r="J52" s="3"/>
      <c r="K52" s="3"/>
      <c r="L52" s="3"/>
      <c r="M52" s="3"/>
      <c r="N52" s="3"/>
      <c r="O52" s="3"/>
    </row>
    <row r="53" spans="1:15" outlineLevel="1" x14ac:dyDescent="0.2">
      <c r="B53" s="3" t="s">
        <v>119</v>
      </c>
      <c r="C53" s="17">
        <f>C11+C12</f>
        <v>2044224</v>
      </c>
      <c r="D53" s="24">
        <f>D11</f>
        <v>1698624</v>
      </c>
      <c r="E53" s="24">
        <f>E12</f>
        <v>345600</v>
      </c>
      <c r="F53" s="24">
        <v>0</v>
      </c>
      <c r="G53" s="4" t="s">
        <v>142</v>
      </c>
      <c r="J53" s="3"/>
      <c r="K53" s="3"/>
      <c r="L53" s="3"/>
      <c r="M53" s="3"/>
      <c r="N53" s="3"/>
      <c r="O53" s="3"/>
    </row>
    <row r="54" spans="1:15" ht="15" x14ac:dyDescent="0.25">
      <c r="A54" s="5" t="s">
        <v>61</v>
      </c>
      <c r="B54" s="5"/>
      <c r="C54" s="16">
        <f>SUM(C55)</f>
        <v>1004400</v>
      </c>
      <c r="D54" s="16">
        <f t="shared" ref="D54:F54" si="12">SUM(D55)</f>
        <v>1004400</v>
      </c>
      <c r="E54" s="16">
        <f t="shared" si="12"/>
        <v>0</v>
      </c>
      <c r="F54" s="16">
        <f t="shared" si="12"/>
        <v>0</v>
      </c>
      <c r="J54" s="5"/>
      <c r="K54" s="5"/>
      <c r="L54" s="3"/>
      <c r="M54" s="3"/>
      <c r="N54" s="3"/>
      <c r="O54" s="3"/>
    </row>
    <row r="55" spans="1:15" outlineLevel="1" x14ac:dyDescent="0.2">
      <c r="B55" s="3" t="s">
        <v>36</v>
      </c>
      <c r="C55" s="17">
        <f>C13</f>
        <v>1004400</v>
      </c>
      <c r="D55" s="24">
        <f>C55</f>
        <v>1004400</v>
      </c>
      <c r="E55" s="24">
        <v>0</v>
      </c>
      <c r="F55" s="24">
        <v>0</v>
      </c>
      <c r="G55" s="4" t="s">
        <v>89</v>
      </c>
      <c r="J55" s="3"/>
      <c r="K55" s="3"/>
      <c r="L55" s="3"/>
      <c r="M55" s="3"/>
      <c r="N55" s="3"/>
      <c r="O55" s="3"/>
    </row>
    <row r="56" spans="1:15" ht="15" x14ac:dyDescent="0.25">
      <c r="A56" s="5" t="s">
        <v>20</v>
      </c>
      <c r="B56" s="5"/>
      <c r="C56" s="16">
        <f>SUM(C57:C65)</f>
        <v>789000</v>
      </c>
      <c r="D56" s="16">
        <f t="shared" ref="D56:F56" si="13">SUM(D57:D65)</f>
        <v>724708.42279892042</v>
      </c>
      <c r="E56" s="16">
        <f t="shared" si="13"/>
        <v>64291.577201079461</v>
      </c>
      <c r="F56" s="16">
        <f t="shared" si="13"/>
        <v>0</v>
      </c>
      <c r="J56" s="3"/>
      <c r="K56" s="3"/>
      <c r="L56" s="3"/>
      <c r="M56" s="3"/>
      <c r="N56" s="3"/>
      <c r="O56" s="3"/>
    </row>
    <row r="57" spans="1:15" outlineLevel="1" x14ac:dyDescent="0.2">
      <c r="B57" s="3" t="s">
        <v>21</v>
      </c>
      <c r="C57" s="17">
        <v>40000</v>
      </c>
      <c r="D57" s="24">
        <f>C57*$G$83</f>
        <v>33237.531699070161</v>
      </c>
      <c r="E57" s="24">
        <f>C57*$G$84</f>
        <v>6762.4683009298396</v>
      </c>
      <c r="F57" s="24">
        <v>0</v>
      </c>
      <c r="G57" s="4" t="s">
        <v>88</v>
      </c>
      <c r="J57" s="3"/>
      <c r="K57" s="3"/>
      <c r="L57" s="3"/>
      <c r="M57" s="3"/>
      <c r="N57" s="3"/>
      <c r="O57" s="3"/>
    </row>
    <row r="58" spans="1:15" outlineLevel="1" x14ac:dyDescent="0.2">
      <c r="B58" s="3" t="s">
        <v>22</v>
      </c>
      <c r="C58" s="17">
        <v>300000</v>
      </c>
      <c r="D58" s="24">
        <f>C58*$G$83</f>
        <v>249281.4877430262</v>
      </c>
      <c r="E58" s="59">
        <f>C58*$G$84</f>
        <v>50718.512256973794</v>
      </c>
      <c r="F58" s="24">
        <v>0</v>
      </c>
      <c r="G58" s="60" t="s">
        <v>101</v>
      </c>
      <c r="J58" s="3"/>
      <c r="K58" s="3"/>
      <c r="L58" s="3"/>
      <c r="M58" s="3"/>
      <c r="N58" s="3"/>
      <c r="O58" s="3"/>
    </row>
    <row r="59" spans="1:15" outlineLevel="1" x14ac:dyDescent="0.2">
      <c r="B59" s="3" t="s">
        <v>23</v>
      </c>
      <c r="C59" s="17">
        <v>0</v>
      </c>
      <c r="D59" s="24">
        <v>0</v>
      </c>
      <c r="E59" s="24">
        <v>0</v>
      </c>
      <c r="F59" s="24">
        <v>0</v>
      </c>
      <c r="J59" s="3"/>
      <c r="K59" s="3"/>
      <c r="L59" s="3"/>
      <c r="M59" s="3"/>
      <c r="N59" s="3"/>
      <c r="O59" s="3"/>
    </row>
    <row r="60" spans="1:15" outlineLevel="1" x14ac:dyDescent="0.2">
      <c r="B60" s="3" t="s">
        <v>24</v>
      </c>
      <c r="C60" s="17">
        <v>300000</v>
      </c>
      <c r="D60" s="24">
        <f>C60</f>
        <v>300000</v>
      </c>
      <c r="E60" s="24">
        <v>0</v>
      </c>
      <c r="F60" s="24">
        <v>0</v>
      </c>
      <c r="G60" s="4" t="s">
        <v>89</v>
      </c>
      <c r="J60" s="3"/>
      <c r="K60" s="3"/>
      <c r="L60" s="3"/>
      <c r="M60" s="3"/>
      <c r="N60" s="3"/>
      <c r="O60" s="3"/>
    </row>
    <row r="61" spans="1:15" outlineLevel="1" x14ac:dyDescent="0.2">
      <c r="B61" s="3" t="s">
        <v>66</v>
      </c>
      <c r="C61" s="17">
        <v>0</v>
      </c>
      <c r="D61" s="24">
        <v>0</v>
      </c>
      <c r="E61" s="24">
        <v>0</v>
      </c>
      <c r="F61" s="24">
        <v>0</v>
      </c>
      <c r="G61" s="4" t="s">
        <v>87</v>
      </c>
      <c r="J61" s="3"/>
      <c r="K61" s="3"/>
      <c r="L61" s="3"/>
      <c r="M61" s="3"/>
      <c r="N61" s="3"/>
      <c r="O61" s="3"/>
    </row>
    <row r="62" spans="1:15" outlineLevel="1" x14ac:dyDescent="0.2">
      <c r="B62" s="3" t="s">
        <v>67</v>
      </c>
      <c r="C62" s="17">
        <v>100000</v>
      </c>
      <c r="D62" s="24">
        <f>C62</f>
        <v>100000</v>
      </c>
      <c r="E62" s="24">
        <v>0</v>
      </c>
      <c r="F62" s="24">
        <v>0</v>
      </c>
      <c r="G62" s="4" t="s">
        <v>89</v>
      </c>
      <c r="J62" s="3"/>
      <c r="K62" s="3"/>
      <c r="L62" s="3"/>
      <c r="M62" s="3"/>
      <c r="N62" s="3"/>
      <c r="O62" s="3"/>
    </row>
    <row r="63" spans="1:15" outlineLevel="1" x14ac:dyDescent="0.2">
      <c r="B63" s="3" t="s">
        <v>25</v>
      </c>
      <c r="C63" s="17">
        <v>40000</v>
      </c>
      <c r="D63" s="24">
        <f>C63*$G$83</f>
        <v>33237.531699070161</v>
      </c>
      <c r="E63" s="24">
        <f>C63*$G$84</f>
        <v>6762.4683009298396</v>
      </c>
      <c r="F63" s="24">
        <v>0</v>
      </c>
      <c r="G63" s="4" t="s">
        <v>88</v>
      </c>
      <c r="J63" s="3"/>
      <c r="K63" s="3"/>
      <c r="L63" s="3"/>
      <c r="M63" s="3"/>
      <c r="N63" s="3"/>
      <c r="O63" s="3"/>
    </row>
    <row r="64" spans="1:15" outlineLevel="1" x14ac:dyDescent="0.2">
      <c r="B64" s="3" t="s">
        <v>129</v>
      </c>
      <c r="C64" s="17">
        <v>6000</v>
      </c>
      <c r="D64" s="24">
        <f>C64*($B$83/$B$87)</f>
        <v>5967.9144385026739</v>
      </c>
      <c r="E64" s="24">
        <f>C64*($B$84/$B$87)</f>
        <v>32.085561497326204</v>
      </c>
      <c r="F64" s="24">
        <v>0</v>
      </c>
      <c r="G64" s="4" t="s">
        <v>92</v>
      </c>
      <c r="J64" s="3"/>
      <c r="K64" s="3"/>
      <c r="L64" s="3"/>
      <c r="M64" s="3"/>
      <c r="N64" s="3"/>
      <c r="O64" s="3"/>
    </row>
    <row r="65" spans="1:16" outlineLevel="1" x14ac:dyDescent="0.2">
      <c r="B65" s="3" t="s">
        <v>26</v>
      </c>
      <c r="C65" s="17">
        <v>3000</v>
      </c>
      <c r="D65" s="24">
        <f>C65*($B$83/$B$87)</f>
        <v>2983.9572192513369</v>
      </c>
      <c r="E65" s="24">
        <f>C65*($B$84/$B$87)</f>
        <v>16.042780748663102</v>
      </c>
      <c r="F65" s="24">
        <v>0</v>
      </c>
      <c r="G65" s="4" t="s">
        <v>92</v>
      </c>
      <c r="J65" s="3"/>
      <c r="K65" s="3"/>
      <c r="L65" s="3"/>
      <c r="M65" s="3"/>
      <c r="N65" s="3"/>
      <c r="O65" s="3"/>
    </row>
    <row r="66" spans="1:16" s="1" customFormat="1" ht="15" x14ac:dyDescent="0.25">
      <c r="A66" s="8" t="s">
        <v>31</v>
      </c>
      <c r="B66" s="8"/>
      <c r="C66" s="18">
        <f>C19+C21+C23+C25+C27+C29+C39+C48+C43+C51+C54+C56</f>
        <v>9784524</v>
      </c>
      <c r="D66" s="18">
        <f>D19+D21+D23+D25+D27+D29+D39+D48+D43+D51+D54+D56</f>
        <v>8693257.6866753157</v>
      </c>
      <c r="E66" s="18">
        <f>E19+E21+E23+E25+E27+E29+E39+E48+E43+E51+E54+E56</f>
        <v>681766.31332468439</v>
      </c>
      <c r="F66" s="18">
        <f>F19+F21+F23+F25+F27+F29+F39+F48+F43+F51+F54+F56</f>
        <v>409500</v>
      </c>
      <c r="J66" s="10"/>
      <c r="K66" s="10"/>
      <c r="L66" s="10"/>
      <c r="M66" s="10"/>
      <c r="N66" s="10"/>
      <c r="O66" s="10"/>
    </row>
    <row r="67" spans="1:16" s="1" customFormat="1" ht="15" x14ac:dyDescent="0.25">
      <c r="A67" s="2"/>
      <c r="B67" s="2"/>
      <c r="C67" s="21"/>
      <c r="D67" s="28"/>
      <c r="E67" s="28"/>
      <c r="F67" s="28"/>
      <c r="J67" s="10"/>
      <c r="K67" s="10"/>
      <c r="L67" s="10"/>
      <c r="M67" s="10"/>
      <c r="N67" s="10"/>
      <c r="O67" s="10"/>
    </row>
    <row r="68" spans="1:16" s="1" customFormat="1" ht="15" x14ac:dyDescent="0.25">
      <c r="A68" s="8" t="s">
        <v>32</v>
      </c>
      <c r="B68" s="8"/>
      <c r="C68" s="18">
        <f>C16-C66</f>
        <v>350976</v>
      </c>
      <c r="D68" s="18">
        <f>D16-D66</f>
        <v>281542.31332468428</v>
      </c>
      <c r="E68" s="18">
        <f>E16-E66</f>
        <v>69433.686675315606</v>
      </c>
      <c r="F68" s="18">
        <f>F16-F66</f>
        <v>0</v>
      </c>
      <c r="J68" s="10"/>
      <c r="K68" s="10"/>
      <c r="L68" s="10"/>
      <c r="M68" s="10"/>
      <c r="N68" s="10"/>
      <c r="O68" s="10"/>
    </row>
    <row r="69" spans="1:16" x14ac:dyDescent="0.2">
      <c r="A69" s="5" t="s">
        <v>0</v>
      </c>
      <c r="B69" s="5"/>
      <c r="C69" s="19"/>
      <c r="D69" s="27"/>
      <c r="E69" s="27"/>
      <c r="F69" s="27"/>
      <c r="J69" s="3"/>
      <c r="K69" s="3"/>
      <c r="L69" s="3"/>
      <c r="M69" s="3"/>
      <c r="N69" s="3"/>
      <c r="O69" s="3"/>
    </row>
    <row r="70" spans="1:16" s="1" customFormat="1" ht="15" x14ac:dyDescent="0.25">
      <c r="A70" s="2" t="s">
        <v>40</v>
      </c>
      <c r="B70" s="2"/>
      <c r="C70" s="22"/>
      <c r="D70" s="28"/>
      <c r="E70" s="28"/>
      <c r="F70" s="28"/>
      <c r="J70" s="10"/>
      <c r="K70" s="10"/>
      <c r="L70" s="10"/>
      <c r="M70" s="10"/>
      <c r="N70" s="10"/>
      <c r="O70" s="10"/>
    </row>
    <row r="71" spans="1:16" ht="15" x14ac:dyDescent="0.25">
      <c r="A71" s="5" t="s">
        <v>27</v>
      </c>
      <c r="B71" s="5"/>
      <c r="C71" s="16">
        <f>C72+C73</f>
        <v>4000</v>
      </c>
      <c r="D71" s="16">
        <f t="shared" ref="D71:F71" si="14">D72+D73</f>
        <v>3323.7531699070159</v>
      </c>
      <c r="E71" s="16">
        <f t="shared" si="14"/>
        <v>676.24683009298394</v>
      </c>
      <c r="F71" s="16">
        <f t="shared" si="14"/>
        <v>0</v>
      </c>
      <c r="J71" s="3"/>
      <c r="K71" s="3"/>
      <c r="L71" s="3"/>
      <c r="M71" s="3"/>
      <c r="N71" s="3"/>
      <c r="O71" s="3"/>
    </row>
    <row r="72" spans="1:16" outlineLevel="1" x14ac:dyDescent="0.2">
      <c r="B72" s="3" t="s">
        <v>29</v>
      </c>
      <c r="C72" s="17">
        <v>4000</v>
      </c>
      <c r="D72" s="24">
        <f>C72*$G$83</f>
        <v>3323.7531699070159</v>
      </c>
      <c r="E72" s="24">
        <f>C72*$G$84</f>
        <v>676.24683009298394</v>
      </c>
      <c r="F72" s="24">
        <v>0</v>
      </c>
      <c r="G72" s="4" t="s">
        <v>88</v>
      </c>
      <c r="J72" s="3"/>
      <c r="K72" s="3"/>
      <c r="L72" s="3"/>
      <c r="M72" s="3"/>
      <c r="N72" s="3"/>
      <c r="O72" s="3"/>
    </row>
    <row r="73" spans="1:16" outlineLevel="1" x14ac:dyDescent="0.2">
      <c r="B73" s="3" t="s">
        <v>28</v>
      </c>
      <c r="C73" s="17">
        <v>0</v>
      </c>
      <c r="D73" s="24">
        <v>0</v>
      </c>
      <c r="E73" s="24">
        <v>0</v>
      </c>
      <c r="F73" s="24">
        <v>0</v>
      </c>
      <c r="J73" s="3"/>
      <c r="K73" s="3"/>
      <c r="L73" s="3"/>
      <c r="M73" s="3"/>
      <c r="N73" s="3"/>
      <c r="O73" s="3"/>
    </row>
    <row r="74" spans="1:16" ht="15" x14ac:dyDescent="0.25">
      <c r="A74" s="5" t="s">
        <v>64</v>
      </c>
      <c r="B74" s="5"/>
      <c r="C74" s="16">
        <f>C75</f>
        <v>0</v>
      </c>
      <c r="D74" s="16">
        <f t="shared" ref="D74:F74" si="15">D75</f>
        <v>0</v>
      </c>
      <c r="E74" s="16">
        <f t="shared" si="15"/>
        <v>0</v>
      </c>
      <c r="F74" s="16">
        <f t="shared" si="15"/>
        <v>0</v>
      </c>
      <c r="J74" s="3"/>
      <c r="K74" s="3"/>
      <c r="L74" s="3"/>
      <c r="M74" s="3"/>
      <c r="N74" s="3"/>
      <c r="O74" s="3"/>
    </row>
    <row r="75" spans="1:16" outlineLevel="1" x14ac:dyDescent="0.2">
      <c r="B75" s="3" t="s">
        <v>65</v>
      </c>
      <c r="C75" s="17">
        <v>0</v>
      </c>
      <c r="D75" s="24">
        <f>C75*$E$83</f>
        <v>0</v>
      </c>
      <c r="E75" s="24">
        <v>0</v>
      </c>
      <c r="F75" s="24">
        <v>0</v>
      </c>
      <c r="J75" s="3"/>
      <c r="K75" s="3"/>
      <c r="L75" s="3"/>
      <c r="M75" s="3"/>
      <c r="N75" s="3"/>
      <c r="O75" s="3"/>
    </row>
    <row r="76" spans="1:16" s="1" customFormat="1" ht="15" x14ac:dyDescent="0.25">
      <c r="A76" s="8" t="s">
        <v>33</v>
      </c>
      <c r="B76" s="8"/>
      <c r="C76" s="18">
        <f>C71-C74</f>
        <v>4000</v>
      </c>
      <c r="D76" s="18">
        <f t="shared" ref="D76:F76" si="16">D71-D74</f>
        <v>3323.7531699070159</v>
      </c>
      <c r="E76" s="18">
        <f t="shared" si="16"/>
        <v>676.24683009298394</v>
      </c>
      <c r="F76" s="18">
        <f t="shared" si="16"/>
        <v>0</v>
      </c>
      <c r="J76" s="10"/>
      <c r="K76" s="5"/>
      <c r="L76" s="10"/>
      <c r="M76" s="10"/>
      <c r="N76" s="10"/>
      <c r="O76" s="10"/>
    </row>
    <row r="77" spans="1:16" s="1" customFormat="1" ht="15" x14ac:dyDescent="0.25">
      <c r="A77" s="2"/>
      <c r="B77" s="2"/>
      <c r="C77" s="22"/>
      <c r="D77" s="28"/>
      <c r="E77" s="28"/>
      <c r="F77" s="28"/>
      <c r="J77" s="10"/>
      <c r="K77" s="5"/>
      <c r="L77" s="10"/>
      <c r="M77" s="10"/>
      <c r="N77" s="10"/>
      <c r="O77" s="10"/>
    </row>
    <row r="78" spans="1:16" s="25" customFormat="1" ht="15.75" thickBot="1" x14ac:dyDescent="0.3">
      <c r="A78" s="11" t="s">
        <v>34</v>
      </c>
      <c r="B78" s="11"/>
      <c r="C78" s="23">
        <f>C68+C76</f>
        <v>354976</v>
      </c>
      <c r="D78" s="23">
        <f t="shared" ref="D78:F78" si="17">D68+D76</f>
        <v>284866.0664945913</v>
      </c>
      <c r="E78" s="23">
        <f t="shared" si="17"/>
        <v>70109.933505408597</v>
      </c>
      <c r="F78" s="23">
        <f t="shared" si="17"/>
        <v>0</v>
      </c>
      <c r="J78" s="26"/>
      <c r="K78" s="26"/>
      <c r="L78" s="26"/>
      <c r="M78" s="26"/>
      <c r="N78" s="26"/>
      <c r="O78" s="26"/>
    </row>
    <row r="79" spans="1:16" s="1" customFormat="1" ht="15" x14ac:dyDescent="0.25">
      <c r="A79" s="2"/>
      <c r="B79" s="2"/>
      <c r="C79" s="22"/>
      <c r="D79" s="36">
        <f>D78/$C$78</f>
        <v>0.80249387703560604</v>
      </c>
      <c r="E79" s="36">
        <f>E78/$C$78</f>
        <v>0.19750612296439363</v>
      </c>
      <c r="F79" s="36">
        <f>F78/$C$78</f>
        <v>0</v>
      </c>
      <c r="G79" s="29"/>
      <c r="K79" s="10"/>
      <c r="L79" s="10"/>
      <c r="M79" s="10"/>
      <c r="N79" s="10"/>
      <c r="O79" s="10"/>
      <c r="P79" s="10"/>
    </row>
    <row r="80" spans="1:16" ht="13.5" customHeight="1" x14ac:dyDescent="0.2"/>
    <row r="82" spans="1:7" ht="15" x14ac:dyDescent="0.25">
      <c r="A82" s="33" t="s">
        <v>50</v>
      </c>
      <c r="B82" s="33" t="s">
        <v>71</v>
      </c>
      <c r="C82" s="33" t="s">
        <v>72</v>
      </c>
      <c r="D82" s="34" t="s">
        <v>110</v>
      </c>
      <c r="E82" s="35" t="s">
        <v>70</v>
      </c>
      <c r="F82" s="35" t="s">
        <v>49</v>
      </c>
      <c r="G82" s="37" t="s">
        <v>86</v>
      </c>
    </row>
    <row r="83" spans="1:7" x14ac:dyDescent="0.2">
      <c r="A83" s="13" t="s">
        <v>137</v>
      </c>
      <c r="B83" s="64">
        <v>186</v>
      </c>
      <c r="C83" s="64">
        <v>186</v>
      </c>
      <c r="D83" s="65">
        <v>11796</v>
      </c>
      <c r="E83" s="66">
        <f>D83/$D$87</f>
        <v>0.83093829247675399</v>
      </c>
      <c r="F83" s="67"/>
      <c r="G83" s="66">
        <f>D83/(D87-D85-D86)</f>
        <v>0.83093829247675399</v>
      </c>
    </row>
    <row r="84" spans="1:7" x14ac:dyDescent="0.2">
      <c r="A84" s="13" t="s">
        <v>85</v>
      </c>
      <c r="B84" s="64">
        <v>1</v>
      </c>
      <c r="C84" s="64">
        <v>1</v>
      </c>
      <c r="D84" s="65">
        <v>2400</v>
      </c>
      <c r="E84" s="66">
        <f>D84/$D$87</f>
        <v>0.16906170752324598</v>
      </c>
      <c r="F84" s="67" t="s">
        <v>141</v>
      </c>
      <c r="G84" s="66">
        <f>D84/(D87-D85-D86)</f>
        <v>0.16906170752324598</v>
      </c>
    </row>
    <row r="85" spans="1:7" x14ac:dyDescent="0.2">
      <c r="A85" s="13" t="s">
        <v>114</v>
      </c>
      <c r="B85" s="64"/>
      <c r="C85" s="64">
        <v>195</v>
      </c>
      <c r="D85" s="65"/>
      <c r="E85" s="66"/>
      <c r="F85" s="67" t="s">
        <v>112</v>
      </c>
      <c r="G85" s="66"/>
    </row>
    <row r="86" spans="1:7" x14ac:dyDescent="0.2">
      <c r="A86" s="4"/>
      <c r="B86" s="4"/>
      <c r="C86" s="4"/>
      <c r="E86" s="47" t="s">
        <v>0</v>
      </c>
    </row>
    <row r="87" spans="1:7" ht="15" x14ac:dyDescent="0.25">
      <c r="A87" s="12" t="s">
        <v>73</v>
      </c>
      <c r="B87" s="68">
        <f>SUM(B83:B86)</f>
        <v>187</v>
      </c>
      <c r="C87" s="68">
        <f>SUM(C83:C86)</f>
        <v>382</v>
      </c>
      <c r="D87" s="69">
        <f>SUM(D83:D86)</f>
        <v>14196</v>
      </c>
      <c r="E87" s="70">
        <f>D87/$D$87</f>
        <v>1</v>
      </c>
      <c r="F87" s="71"/>
      <c r="G87" s="72">
        <f>SUM(G83:G85)</f>
        <v>1</v>
      </c>
    </row>
    <row r="88" spans="1:7" x14ac:dyDescent="0.2">
      <c r="A88" s="14"/>
      <c r="B88" s="14"/>
      <c r="C88" s="14"/>
      <c r="D88" s="14"/>
    </row>
    <row r="89" spans="1:7" x14ac:dyDescent="0.2">
      <c r="A89" s="4"/>
      <c r="B89" s="4"/>
      <c r="C89" s="4"/>
    </row>
    <row r="90" spans="1:7" x14ac:dyDescent="0.2">
      <c r="A90" s="14"/>
      <c r="B90" s="14"/>
      <c r="C90" s="14"/>
      <c r="D90" s="14">
        <f>D83/B83</f>
        <v>63.41935483870968</v>
      </c>
    </row>
    <row r="91" spans="1:7" x14ac:dyDescent="0.2">
      <c r="A91" s="4"/>
      <c r="B91" s="4"/>
      <c r="C91" s="4"/>
      <c r="F91" s="54"/>
    </row>
    <row r="92" spans="1:7" ht="15" x14ac:dyDescent="0.25">
      <c r="A92" s="12" t="s">
        <v>47</v>
      </c>
      <c r="B92" s="30" t="s">
        <v>75</v>
      </c>
      <c r="C92" s="31" t="s">
        <v>49</v>
      </c>
      <c r="F92" s="43">
        <f>C20+C22+C24+C26+C64+C65</f>
        <v>456000</v>
      </c>
    </row>
    <row r="93" spans="1:7" x14ac:dyDescent="0.2">
      <c r="A93" s="3" t="s">
        <v>95</v>
      </c>
      <c r="B93" s="62">
        <v>38</v>
      </c>
      <c r="C93" s="4" t="s">
        <v>56</v>
      </c>
      <c r="F93" s="44">
        <f>F92/B87/12</f>
        <v>203.20855614973263</v>
      </c>
    </row>
    <row r="94" spans="1:7" x14ac:dyDescent="0.2">
      <c r="A94" s="3" t="s">
        <v>93</v>
      </c>
      <c r="B94" s="62">
        <v>200</v>
      </c>
      <c r="C94" s="4" t="s">
        <v>106</v>
      </c>
      <c r="E94" s="43">
        <f>C65+C64+C26+C24+C22+C20</f>
        <v>456000</v>
      </c>
      <c r="F94" s="54">
        <f>E94/B87/12</f>
        <v>203.20855614973263</v>
      </c>
    </row>
    <row r="95" spans="1:7" s="38" customFormat="1" x14ac:dyDescent="0.2">
      <c r="A95" s="55" t="s">
        <v>115</v>
      </c>
      <c r="B95" s="63">
        <v>200</v>
      </c>
      <c r="C95" s="56" t="s">
        <v>116</v>
      </c>
      <c r="D95" s="56" t="s">
        <v>135</v>
      </c>
      <c r="E95" s="38" t="s">
        <v>143</v>
      </c>
      <c r="F95" s="4"/>
      <c r="G95" s="4"/>
    </row>
    <row r="96" spans="1:7" x14ac:dyDescent="0.2">
      <c r="A96" s="3" t="s">
        <v>96</v>
      </c>
      <c r="B96" s="62">
        <v>14</v>
      </c>
      <c r="C96" s="3" t="s">
        <v>56</v>
      </c>
    </row>
    <row r="97" spans="1:4" x14ac:dyDescent="0.2">
      <c r="A97" s="3" t="s">
        <v>94</v>
      </c>
      <c r="B97" s="62">
        <v>200</v>
      </c>
      <c r="C97" s="3" t="s">
        <v>106</v>
      </c>
    </row>
    <row r="98" spans="1:4" x14ac:dyDescent="0.2">
      <c r="A98" s="3" t="s">
        <v>83</v>
      </c>
      <c r="B98" s="62">
        <v>175</v>
      </c>
      <c r="C98" s="3" t="s">
        <v>56</v>
      </c>
    </row>
    <row r="99" spans="1:4" x14ac:dyDescent="0.2">
      <c r="A99" s="3" t="s">
        <v>130</v>
      </c>
      <c r="B99" s="62">
        <v>12</v>
      </c>
      <c r="C99" s="3" t="s">
        <v>74</v>
      </c>
      <c r="D99" s="4" t="s">
        <v>80</v>
      </c>
    </row>
    <row r="100" spans="1:4" x14ac:dyDescent="0.2">
      <c r="A100" s="3" t="s">
        <v>84</v>
      </c>
      <c r="B100" s="62">
        <v>450</v>
      </c>
      <c r="C100" s="3" t="s">
        <v>76</v>
      </c>
      <c r="D100" s="4" t="s">
        <v>79</v>
      </c>
    </row>
    <row r="101" spans="1:4" x14ac:dyDescent="0.2">
      <c r="B101" s="4"/>
    </row>
    <row r="102" spans="1:4" x14ac:dyDescent="0.2">
      <c r="B102" s="4"/>
    </row>
    <row r="103" spans="1:4" ht="15" x14ac:dyDescent="0.25">
      <c r="A103" s="39" t="s">
        <v>109</v>
      </c>
      <c r="B103" s="40"/>
      <c r="C103" s="40"/>
    </row>
    <row r="104" spans="1:4" x14ac:dyDescent="0.2">
      <c r="A104" s="41" t="s">
        <v>107</v>
      </c>
      <c r="B104" s="42">
        <f>(C5+C6)/D83/12</f>
        <v>41.153611393692778</v>
      </c>
      <c r="C104" s="40" t="s">
        <v>108</v>
      </c>
    </row>
    <row r="105" spans="1:4" ht="47.25" customHeight="1" x14ac:dyDescent="0.2">
      <c r="A105" s="41" t="s">
        <v>111</v>
      </c>
      <c r="B105" s="40"/>
      <c r="C105" s="40"/>
    </row>
    <row r="106" spans="1:4" ht="15" x14ac:dyDescent="0.25">
      <c r="A106" s="58" t="s">
        <v>131</v>
      </c>
      <c r="B106" s="39"/>
      <c r="C106" s="40"/>
    </row>
    <row r="107" spans="1:4" x14ac:dyDescent="0.2">
      <c r="A107" s="13"/>
    </row>
    <row r="108" spans="1:4" s="1" customFormat="1" ht="15" x14ac:dyDescent="0.25">
      <c r="A108" s="12" t="s">
        <v>51</v>
      </c>
      <c r="B108" s="12"/>
      <c r="C108" s="15"/>
      <c r="D108" s="12"/>
    </row>
    <row r="109" spans="1:4" ht="15" x14ac:dyDescent="0.2">
      <c r="A109" s="12" t="s">
        <v>44</v>
      </c>
      <c r="B109" s="13"/>
      <c r="C109" s="14"/>
      <c r="D109" s="13"/>
    </row>
    <row r="110" spans="1:4" ht="15" x14ac:dyDescent="0.2">
      <c r="A110" s="12" t="s">
        <v>48</v>
      </c>
      <c r="B110" s="13"/>
      <c r="C110" s="14"/>
      <c r="D110" s="13"/>
    </row>
    <row r="111" spans="1:4" ht="15" x14ac:dyDescent="0.2">
      <c r="A111" s="12" t="s">
        <v>45</v>
      </c>
      <c r="B111" s="13"/>
      <c r="C111" s="14"/>
      <c r="D111" s="13"/>
    </row>
    <row r="112" spans="1:4" ht="15" x14ac:dyDescent="0.2">
      <c r="A112" s="12" t="s">
        <v>52</v>
      </c>
      <c r="B112" s="13"/>
      <c r="C112" s="14"/>
      <c r="D112" s="13"/>
    </row>
    <row r="113" spans="1:6" ht="15" x14ac:dyDescent="0.2">
      <c r="A113" s="12" t="s">
        <v>53</v>
      </c>
      <c r="B113" s="13"/>
      <c r="C113" s="14"/>
      <c r="D113" s="13"/>
    </row>
    <row r="114" spans="1:6" ht="15" x14ac:dyDescent="0.2">
      <c r="A114" s="12" t="s">
        <v>46</v>
      </c>
      <c r="B114" s="13"/>
      <c r="C114" s="14"/>
      <c r="D114" s="13"/>
    </row>
    <row r="115" spans="1:6" ht="15" x14ac:dyDescent="0.2">
      <c r="A115" s="12" t="s">
        <v>54</v>
      </c>
      <c r="B115" s="13"/>
      <c r="C115" s="14"/>
      <c r="D115" s="13"/>
    </row>
    <row r="116" spans="1:6" ht="15" x14ac:dyDescent="0.2">
      <c r="A116" s="12" t="s">
        <v>55</v>
      </c>
      <c r="B116" s="13"/>
      <c r="C116" s="14"/>
      <c r="D116" s="13"/>
    </row>
    <row r="117" spans="1:6" ht="15" x14ac:dyDescent="0.2">
      <c r="A117" s="12" t="s">
        <v>134</v>
      </c>
      <c r="B117" s="12"/>
      <c r="C117" s="12"/>
      <c r="D117" s="12"/>
    </row>
    <row r="118" spans="1:6" ht="15" x14ac:dyDescent="0.2">
      <c r="A118" s="12" t="s">
        <v>138</v>
      </c>
      <c r="B118" s="12"/>
      <c r="C118" s="12"/>
      <c r="D118" s="12"/>
    </row>
    <row r="119" spans="1:6" ht="15" x14ac:dyDescent="0.2">
      <c r="A119" s="12" t="s">
        <v>144</v>
      </c>
      <c r="B119" s="12"/>
      <c r="C119" s="12"/>
      <c r="D119" s="12"/>
    </row>
    <row r="120" spans="1:6" ht="73.5" customHeight="1" x14ac:dyDescent="0.2">
      <c r="A120" s="61" t="s">
        <v>145</v>
      </c>
      <c r="B120" s="61"/>
      <c r="C120" s="12"/>
      <c r="D120" s="12"/>
    </row>
    <row r="121" spans="1:6" ht="15" x14ac:dyDescent="0.2">
      <c r="A121" s="12"/>
      <c r="B121" s="12"/>
      <c r="C121" s="12"/>
      <c r="D121" s="12"/>
    </row>
    <row r="122" spans="1:6" ht="15" x14ac:dyDescent="0.2">
      <c r="A122" s="12" t="s">
        <v>122</v>
      </c>
      <c r="B122" s="12"/>
      <c r="C122" s="12"/>
      <c r="D122" s="12"/>
    </row>
    <row r="123" spans="1:6" ht="30" x14ac:dyDescent="0.2">
      <c r="A123" s="53" t="s">
        <v>123</v>
      </c>
      <c r="B123"/>
      <c r="C123"/>
      <c r="D123"/>
      <c r="E123"/>
      <c r="F123"/>
    </row>
    <row r="124" spans="1:6" x14ac:dyDescent="0.2">
      <c r="A124" s="4"/>
      <c r="B124" s="4"/>
      <c r="C124" s="4"/>
    </row>
    <row r="125" spans="1:6" x14ac:dyDescent="0.2">
      <c r="A125" s="48"/>
      <c r="B125" s="4"/>
      <c r="C125" s="4"/>
    </row>
    <row r="126" spans="1:6" x14ac:dyDescent="0.2">
      <c r="A126" s="48"/>
      <c r="B126" s="4"/>
      <c r="C126" s="4"/>
    </row>
    <row r="127" spans="1:6" x14ac:dyDescent="0.2">
      <c r="A127" s="48"/>
      <c r="B127" s="4"/>
      <c r="C127" s="4"/>
    </row>
    <row r="128" spans="1:6" ht="15" thickBot="1" x14ac:dyDescent="0.25">
      <c r="A128" s="49"/>
      <c r="B128" s="50"/>
      <c r="C128" s="51"/>
      <c r="D128" s="51"/>
      <c r="E128" s="51"/>
      <c r="F128" s="51"/>
    </row>
    <row r="129" spans="1:6" ht="15" thickBot="1" x14ac:dyDescent="0.25">
      <c r="A129" s="52"/>
      <c r="B129" s="50"/>
      <c r="C129" s="51"/>
      <c r="D129" s="51"/>
      <c r="E129" s="51"/>
      <c r="F129" s="51"/>
    </row>
    <row r="130" spans="1:6" ht="15" thickBot="1" x14ac:dyDescent="0.25">
      <c r="A130" s="52"/>
      <c r="B130" s="50"/>
      <c r="C130" s="51"/>
      <c r="D130" s="51"/>
      <c r="E130" s="51"/>
      <c r="F130" s="51"/>
    </row>
    <row r="131" spans="1:6" x14ac:dyDescent="0.2">
      <c r="A131" s="48"/>
      <c r="B131" s="4"/>
      <c r="C131" s="4"/>
    </row>
    <row r="132" spans="1:6" x14ac:dyDescent="0.2">
      <c r="A132" s="48"/>
      <c r="B132" s="4"/>
      <c r="C132" s="4"/>
    </row>
    <row r="133" spans="1:6" ht="15" thickBot="1" x14ac:dyDescent="0.25">
      <c r="A133" s="49"/>
      <c r="B133" s="51"/>
      <c r="C133" s="51"/>
      <c r="D133" s="51"/>
      <c r="E133" s="51"/>
    </row>
    <row r="134" spans="1:6" ht="15" thickBot="1" x14ac:dyDescent="0.25">
      <c r="A134" s="52"/>
      <c r="B134" s="51"/>
      <c r="C134" s="51"/>
      <c r="D134" s="51"/>
      <c r="E134" s="51"/>
    </row>
    <row r="135" spans="1:6" ht="15" thickBot="1" x14ac:dyDescent="0.25">
      <c r="A135" s="52"/>
      <c r="B135" s="51"/>
      <c r="C135" s="51"/>
      <c r="D135" s="51"/>
      <c r="E135" s="51"/>
    </row>
  </sheetData>
  <mergeCells count="1">
    <mergeCell ref="A120:B120"/>
  </mergeCells>
  <pageMargins left="0.70866141732283472" right="0.70866141732283472" top="0.74803149606299213" bottom="0.74803149606299213" header="0.31496062992125984" footer="0.31496062992125984"/>
  <pageSetup scale="29" orientation="landscape" r:id="rId1"/>
  <headerFooter alignWithMargins="0">
    <oddFooter>&amp;C&amp;1#&amp;"Calibri"&amp;11&amp;Kad921eBESKYTTET</oddFooter>
  </headerFooter>
  <rowBreaks count="1" manualBreakCount="1">
    <brk id="8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2C9E5-4EB1-4EDF-9712-DB30F43D2590}">
  <dimension ref="A1"/>
  <sheetViews>
    <sheetView zoomScale="130" zoomScaleNormal="130" workbookViewId="0">
      <selection activeCell="G39" sqref="G39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  <headerFooter>
    <oddFooter>&amp;C&amp;1#&amp;"Calibri"&amp;11&amp;Kad921eBESKYTTET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Driftsbudsjett</vt:lpstr>
      <vt:lpstr>Areal</vt:lpstr>
      <vt:lpstr>Driftsbudsjett!Utskriftsområde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brukermal</dc:creator>
  <cp:lastModifiedBy>Espen Jørgensen</cp:lastModifiedBy>
  <cp:lastPrinted>2018-08-10T12:09:55Z</cp:lastPrinted>
  <dcterms:created xsi:type="dcterms:W3CDTF">2014-06-25T13:46:11Z</dcterms:created>
  <dcterms:modified xsi:type="dcterms:W3CDTF">2022-06-09T09:34:39Z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769e25-4e49-494a-a594-b4a38ae5b775_Enabled">
    <vt:lpwstr>true</vt:lpwstr>
  </property>
  <property fmtid="{D5CDD505-2E9C-101B-9397-08002B2CF9AE}" pid="3" name="MSIP_Label_a7769e25-4e49-494a-a594-b4a38ae5b775_SetDate">
    <vt:lpwstr>2022-06-09T09:34:39Z</vt:lpwstr>
  </property>
  <property fmtid="{D5CDD505-2E9C-101B-9397-08002B2CF9AE}" pid="4" name="MSIP_Label_a7769e25-4e49-494a-a594-b4a38ae5b775_Method">
    <vt:lpwstr>Privileged</vt:lpwstr>
  </property>
  <property fmtid="{D5CDD505-2E9C-101B-9397-08002B2CF9AE}" pid="5" name="MSIP_Label_a7769e25-4e49-494a-a594-b4a38ae5b775_Name">
    <vt:lpwstr>OBOS Beskyttet</vt:lpwstr>
  </property>
  <property fmtid="{D5CDD505-2E9C-101B-9397-08002B2CF9AE}" pid="6" name="MSIP_Label_a7769e25-4e49-494a-a594-b4a38ae5b775_SiteId">
    <vt:lpwstr>b4377ef1-c046-4443-9d44-349c6e4902fa</vt:lpwstr>
  </property>
  <property fmtid="{D5CDD505-2E9C-101B-9397-08002B2CF9AE}" pid="7" name="MSIP_Label_a7769e25-4e49-494a-a594-b4a38ae5b775_ActionId">
    <vt:lpwstr>f6e609bb-d8a5-4c03-969b-f715143f1b2b</vt:lpwstr>
  </property>
  <property fmtid="{D5CDD505-2E9C-101B-9397-08002B2CF9AE}" pid="8" name="MSIP_Label_a7769e25-4e49-494a-a594-b4a38ae5b775_ContentBits">
    <vt:lpwstr>2</vt:lpwstr>
  </property>
</Properties>
</file>